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175" windowHeight="5325" activeTab="0"/>
  </bookViews>
  <sheets>
    <sheet name="Project Information" sheetId="1" r:id="rId1"/>
    <sheet name="Maintenance Information" sheetId="2" r:id="rId2"/>
    <sheet name="Preliminary Evaluation Criteria" sheetId="3" r:id="rId3"/>
    <sheet name="APDA FlowChart" sheetId="4" r:id="rId4"/>
    <sheet name="Default ESAL Limits" sheetId="5" r:id="rId5"/>
    <sheet name="Counties" sheetId="6" state="hidden" r:id="rId6"/>
    <sheet name="Districts" sheetId="7" state="hidden" r:id="rId7"/>
  </sheets>
  <definedNames>
    <definedName name="_xlnm.Print_Area" localSheetId="4">'Default ESAL Limits'!$B$2:$V$30</definedName>
    <definedName name="_xlnm.Print_Area" localSheetId="0">'Project Information'!$A$1:$J$87</definedName>
  </definedNames>
  <calcPr fullCalcOnLoad="1"/>
</workbook>
</file>

<file path=xl/sharedStrings.xml><?xml version="1.0" encoding="utf-8"?>
<sst xmlns="http://schemas.openxmlformats.org/spreadsheetml/2006/main" count="883" uniqueCount="458">
  <si>
    <t>Region</t>
  </si>
  <si>
    <t>County</t>
  </si>
  <si>
    <t>Analyzed By</t>
  </si>
  <si>
    <t>Initial Serviceability Index</t>
  </si>
  <si>
    <t>Final Serviceability Index</t>
  </si>
  <si>
    <t>Rain (in/year)</t>
  </si>
  <si>
    <t>Drainage Coefficient</t>
  </si>
  <si>
    <t>District</t>
  </si>
  <si>
    <t>Initial Cost ($/lane mi)</t>
  </si>
  <si>
    <t>Reconstruction of mainlanes and frontage roads</t>
  </si>
  <si>
    <t>Layer</t>
  </si>
  <si>
    <t>Thickness (in)</t>
  </si>
  <si>
    <t>Alternate Pavement Designs</t>
  </si>
  <si>
    <t>General Project Information</t>
  </si>
  <si>
    <t>Environmental Conditions</t>
  </si>
  <si>
    <t>Rigid Pavement</t>
  </si>
  <si>
    <t>Flexible Pavement</t>
  </si>
  <si>
    <t>Overlay Information</t>
  </si>
  <si>
    <t>Year</t>
  </si>
  <si>
    <t>Design Confidence Level</t>
  </si>
  <si>
    <t>Life Cycle Cost Analysis</t>
  </si>
  <si>
    <t>Cost Information</t>
  </si>
  <si>
    <t>Length of Analysis Period (yrs)</t>
  </si>
  <si>
    <t>Discount Rate (%)</t>
  </si>
  <si>
    <t>Summary of Results</t>
  </si>
  <si>
    <t>Traffic Conditions</t>
  </si>
  <si>
    <t>AADT Construction Year (total for both directions)</t>
  </si>
  <si>
    <t>Annual Growth Rate of Traffic (%)</t>
  </si>
  <si>
    <t>Frequency of Maintenance (yrs)</t>
  </si>
  <si>
    <t>Initial Cost ($/sy)</t>
  </si>
  <si>
    <t>Highway</t>
  </si>
  <si>
    <t>Project Description</t>
  </si>
  <si>
    <t>Number of Overlays</t>
  </si>
  <si>
    <t>Ending TRM</t>
  </si>
  <si>
    <t>Beginning TRM</t>
  </si>
  <si>
    <t>Project Size (lane-miles)</t>
  </si>
  <si>
    <t>--</t>
  </si>
  <si>
    <t>Design Traffic, 18 Kip ESAL</t>
  </si>
  <si>
    <t>Number of Layers</t>
  </si>
  <si>
    <t>Layer Information</t>
  </si>
  <si>
    <t>Maintenance Information</t>
  </si>
  <si>
    <t>ACP</t>
  </si>
  <si>
    <t>Concrete</t>
  </si>
  <si>
    <t>Overlay Present Cost ($/lane mi)</t>
  </si>
  <si>
    <t>Salvage Present Value ($/lane mi)</t>
  </si>
  <si>
    <t>Total Maintenance Present Cost ($/lane mi)</t>
  </si>
  <si>
    <t>Temperature  Constant (Celsius)</t>
  </si>
  <si>
    <t>User 1</t>
  </si>
  <si>
    <t>Constant</t>
  </si>
  <si>
    <t>Initial Construction Cost ($/sy)</t>
  </si>
  <si>
    <t xml:space="preserve">Example </t>
  </si>
  <si>
    <t>18 Kip ESAL Upper Limit</t>
  </si>
  <si>
    <t>18 Kip ESAL Lower Limit</t>
  </si>
  <si>
    <t>Trucks as Percentage of AADT (%)</t>
  </si>
  <si>
    <t>AADT for Trucks</t>
  </si>
  <si>
    <t>Total Present Agency Unit Cost ($/lane mi)</t>
  </si>
  <si>
    <t>Project Total Agency Present Cost ($/lane)</t>
  </si>
  <si>
    <t>Number</t>
  </si>
  <si>
    <t>Name</t>
  </si>
  <si>
    <t>Anderson</t>
  </si>
  <si>
    <t>Andrews</t>
  </si>
  <si>
    <t>Angelina</t>
  </si>
  <si>
    <t>Aransas</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</si>
  <si>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</si>
  <si>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</si>
  <si>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</si>
  <si>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</si>
  <si>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</si>
  <si>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</si>
  <si>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</si>
  <si>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</si>
  <si>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</si>
  <si>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</si>
  <si>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</si>
  <si>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</si>
  <si>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</si>
  <si>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</si>
  <si>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</si>
  <si>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</si>
  <si>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</si>
  <si>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</si>
  <si>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</si>
  <si>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</si>
  <si>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</si>
  <si>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</si>
  <si>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</si>
  <si>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</si>
  <si>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</si>
  <si>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</si>
  <si>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</si>
  <si>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</si>
  <si>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</si>
  <si>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</si>
  <si>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</si>
  <si>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</si>
  <si>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</si>
  <si>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</si>
  <si>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</si>
  <si>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</si>
  <si>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</si>
  <si>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</si>
  <si>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</si>
  <si>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</si>
  <si>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</si>
  <si>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</si>
  <si>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</si>
  <si>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</si>
  <si>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</si>
  <si>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</si>
  <si>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</si>
  <si>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</si>
  <si>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</si>
  <si>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</si>
  <si>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</si>
  <si>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</si>
  <si>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</si>
  <si>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</si>
  <si>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Delta</t>
  </si>
  <si>
    <t>Denton</t>
  </si>
  <si>
    <t>Dickens</t>
  </si>
  <si>
    <t>Dimmit</t>
  </si>
  <si>
    <t>Kenedy</t>
  </si>
  <si>
    <t>Duval</t>
  </si>
  <si>
    <t>Eastland</t>
  </si>
  <si>
    <t>Ector</t>
  </si>
  <si>
    <t>Edwards</t>
  </si>
  <si>
    <t>Ellis</t>
  </si>
  <si>
    <t>El Paso</t>
  </si>
  <si>
    <t>Falls</t>
  </si>
  <si>
    <t>Fayette</t>
  </si>
  <si>
    <t>Floyd</t>
  </si>
  <si>
    <t>Franklin</t>
  </si>
  <si>
    <t>Galveston</t>
  </si>
  <si>
    <t>Gillespie</t>
  </si>
  <si>
    <t>Grayson</t>
  </si>
  <si>
    <t>Gregg</t>
  </si>
  <si>
    <t>Guadalupe</t>
  </si>
  <si>
    <t>Hale</t>
  </si>
  <si>
    <t>Hardeman</t>
  </si>
  <si>
    <t>Harris</t>
  </si>
  <si>
    <t>Harrison</t>
  </si>
  <si>
    <t>Hays</t>
  </si>
  <si>
    <t>Hemphill</t>
  </si>
  <si>
    <t>Hidalgo</t>
  </si>
  <si>
    <t>Hood</t>
  </si>
  <si>
    <t>Hopkins</t>
  </si>
  <si>
    <t>Hunt</t>
  </si>
  <si>
    <t>Jack</t>
  </si>
  <si>
    <t>Jefferson</t>
  </si>
  <si>
    <t>Johnson</t>
  </si>
  <si>
    <t>Karnes</t>
  </si>
  <si>
    <t>Kerr</t>
  </si>
  <si>
    <t>King</t>
  </si>
  <si>
    <t>Knox</t>
  </si>
  <si>
    <t>Lamar</t>
  </si>
  <si>
    <t>Loving</t>
  </si>
  <si>
    <t>Lubbock</t>
  </si>
  <si>
    <t>Martin</t>
  </si>
  <si>
    <t>McLennan</t>
  </si>
  <si>
    <t>McMullen</t>
  </si>
  <si>
    <t>Medina</t>
  </si>
  <si>
    <t>Menard</t>
  </si>
  <si>
    <t>Midland</t>
  </si>
  <si>
    <t>Milam</t>
  </si>
  <si>
    <t>Mitchell</t>
  </si>
  <si>
    <t>Montgomery</t>
  </si>
  <si>
    <t>Nueces</t>
  </si>
  <si>
    <t>Orange</t>
  </si>
  <si>
    <t>Pecos</t>
  </si>
  <si>
    <t>Potter</t>
  </si>
  <si>
    <t>DeafSmith</t>
  </si>
  <si>
    <t>De Witt</t>
  </si>
  <si>
    <t>Donley</t>
  </si>
  <si>
    <t>Erath</t>
  </si>
  <si>
    <t>Fannin</t>
  </si>
  <si>
    <t>Fisher</t>
  </si>
  <si>
    <t>Foarda</t>
  </si>
  <si>
    <t>FortBend</t>
  </si>
  <si>
    <t>Freestone</t>
  </si>
  <si>
    <t>Frio</t>
  </si>
  <si>
    <t>Gaines</t>
  </si>
  <si>
    <t>Garza</t>
  </si>
  <si>
    <t>Glasscock</t>
  </si>
  <si>
    <t>Goliad</t>
  </si>
  <si>
    <t>Gonzales</t>
  </si>
  <si>
    <t>Gray</t>
  </si>
  <si>
    <t>Grimes</t>
  </si>
  <si>
    <t>Hall</t>
  </si>
  <si>
    <t>Hamilton</t>
  </si>
  <si>
    <t>Hansford</t>
  </si>
  <si>
    <t>Hardin</t>
  </si>
  <si>
    <t>Hartley</t>
  </si>
  <si>
    <t>Haskell</t>
  </si>
  <si>
    <t>Henderson</t>
  </si>
  <si>
    <t>Hill</t>
  </si>
  <si>
    <t>Hockley</t>
  </si>
  <si>
    <t>Houston</t>
  </si>
  <si>
    <t>Howard</t>
  </si>
  <si>
    <t>Hudspeth</t>
  </si>
  <si>
    <t>Hutchinson</t>
  </si>
  <si>
    <t>Irion</t>
  </si>
  <si>
    <t>Jackson</t>
  </si>
  <si>
    <t>Jasper</t>
  </si>
  <si>
    <t>Jones</t>
  </si>
  <si>
    <t>Kaufman</t>
  </si>
  <si>
    <t>Kendall</t>
  </si>
  <si>
    <t>Kent</t>
  </si>
  <si>
    <t>Kimble</t>
  </si>
  <si>
    <t>Kinney</t>
  </si>
  <si>
    <t>Kleberg</t>
  </si>
  <si>
    <t>Lamb</t>
  </si>
  <si>
    <t>Lampasas</t>
  </si>
  <si>
    <t>LaSalle</t>
  </si>
  <si>
    <t>Lavaca</t>
  </si>
  <si>
    <t>Lee</t>
  </si>
  <si>
    <t>Leon</t>
  </si>
  <si>
    <t>Liberty</t>
  </si>
  <si>
    <t>Limestone</t>
  </si>
  <si>
    <t>Lipscomb</t>
  </si>
  <si>
    <t>LiveOak</t>
  </si>
  <si>
    <t>Llano</t>
  </si>
  <si>
    <t>Lynn</t>
  </si>
  <si>
    <t>Madison</t>
  </si>
  <si>
    <t>Marion</t>
  </si>
  <si>
    <t>Mason</t>
  </si>
  <si>
    <t>Matagorda</t>
  </si>
  <si>
    <t>Maverick</t>
  </si>
  <si>
    <t>McCulloch</t>
  </si>
  <si>
    <t>Mills</t>
  </si>
  <si>
    <t>Montague</t>
  </si>
  <si>
    <t>Moore</t>
  </si>
  <si>
    <t>Morris</t>
  </si>
  <si>
    <t>Motley</t>
  </si>
  <si>
    <t>Nacogdoches</t>
  </si>
  <si>
    <t>Navarro</t>
  </si>
  <si>
    <t>Newton</t>
  </si>
  <si>
    <t>Nolan</t>
  </si>
  <si>
    <t>Ochiltree</t>
  </si>
  <si>
    <t>Oldham</t>
  </si>
  <si>
    <t>Panola</t>
  </si>
  <si>
    <t>Parker</t>
  </si>
  <si>
    <t>Parmer</t>
  </si>
  <si>
    <t>Polk</t>
  </si>
  <si>
    <t>Presidio</t>
  </si>
  <si>
    <t>Rains</t>
  </si>
  <si>
    <t>Randall</t>
  </si>
  <si>
    <t>Reagan</t>
  </si>
  <si>
    <t>Real</t>
  </si>
  <si>
    <t>RedRiver</t>
  </si>
  <si>
    <t>Reeves</t>
  </si>
  <si>
    <t>Refugio</t>
  </si>
  <si>
    <t>Roberts</t>
  </si>
  <si>
    <t>Robertson</t>
  </si>
  <si>
    <t>Rockwall</t>
  </si>
  <si>
    <t>Runnels</t>
  </si>
  <si>
    <t>Rusk</t>
  </si>
  <si>
    <t>Sabine</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</si>
  <si>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</si>
  <si>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</si>
  <si>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</si>
  <si>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</si>
  <si>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</si>
  <si>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</si>
  <si>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</si>
  <si>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</si>
  <si>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</si>
  <si>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</si>
  <si>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</si>
  <si>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</si>
  <si>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</si>
  <si>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</si>
  <si>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</si>
  <si>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</si>
  <si>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</si>
  <si>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</si>
  <si>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</si>
  <si>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Travis</t>
  </si>
  <si>
    <t>Trinity</t>
  </si>
  <si>
    <t>Tyler</t>
  </si>
  <si>
    <t>Upshur</t>
  </si>
  <si>
    <t>Upton</t>
  </si>
  <si>
    <t>Uvalde</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</si>
  <si>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</si>
  <si>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</si>
  <si>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</si>
  <si>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</si>
  <si>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</si>
  <si>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</si>
  <si>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</si>
  <si>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</si>
  <si>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</si>
  <si>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</si>
  <si>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</si>
  <si>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</si>
  <si>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</si>
  <si>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</si>
  <si>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</si>
  <si>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</si>
  <si>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</si>
  <si>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</si>
  <si>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</si>
  <si>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</si>
  <si>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TYL</t>
  </si>
  <si>
    <t>ODA</t>
  </si>
  <si>
    <t>LFK</t>
  </si>
  <si>
    <t>CRP</t>
  </si>
  <si>
    <t>WFS</t>
  </si>
  <si>
    <t>AMA</t>
  </si>
  <si>
    <t>SAT</t>
  </si>
  <si>
    <t>YKM</t>
  </si>
  <si>
    <t>LBB</t>
  </si>
  <si>
    <t>AUS</t>
  </si>
  <si>
    <t>WAC</t>
  </si>
  <si>
    <t>ABL</t>
  </si>
  <si>
    <t>ATL</t>
  </si>
  <si>
    <t>HOU</t>
  </si>
  <si>
    <t>BRY</t>
  </si>
  <si>
    <t>ELP</t>
  </si>
  <si>
    <t>CHS</t>
  </si>
  <si>
    <t>PHR</t>
  </si>
  <si>
    <t>BWD</t>
  </si>
  <si>
    <t>BMT</t>
  </si>
  <si>
    <t>SJT</t>
  </si>
  <si>
    <t>DAL</t>
  </si>
  <si>
    <t>PAR</t>
  </si>
  <si>
    <t>LRD</t>
  </si>
  <si>
    <t>Tom Green</t>
  </si>
  <si>
    <t>Val Verde</t>
  </si>
  <si>
    <t>Van Zandt</t>
  </si>
  <si>
    <t>Palo Pinto</t>
  </si>
  <si>
    <t>Jim Hogg</t>
  </si>
  <si>
    <t>Jim Wells</t>
  </si>
  <si>
    <t>FTW</t>
  </si>
  <si>
    <t>Jeff Davis</t>
  </si>
  <si>
    <t>PAHR</t>
  </si>
  <si>
    <t>Abilene</t>
  </si>
  <si>
    <t>Amarillo</t>
  </si>
  <si>
    <t>Atlanta</t>
  </si>
  <si>
    <t>Beaumont</t>
  </si>
  <si>
    <t>Brownwood</t>
  </si>
  <si>
    <t>Bryan</t>
  </si>
  <si>
    <t>Corpus Christi</t>
  </si>
  <si>
    <t>Fort Worth</t>
  </si>
  <si>
    <t>Lufkin</t>
  </si>
  <si>
    <t>Odessa</t>
  </si>
  <si>
    <t>Paris</t>
  </si>
  <si>
    <t>Pharr</t>
  </si>
  <si>
    <t>San Angelo</t>
  </si>
  <si>
    <t>San Antonio</t>
  </si>
  <si>
    <t>Waco</t>
  </si>
  <si>
    <t>Wichita Falls</t>
  </si>
  <si>
    <t>Annual</t>
  </si>
  <si>
    <t>Rainfall, in.</t>
  </si>
  <si>
    <t>Cd</t>
  </si>
  <si>
    <t>18 KESAL</t>
  </si>
  <si>
    <t>30 yr rigid 18 KESALs</t>
  </si>
  <si>
    <t>Multiplier</t>
  </si>
  <si>
    <t>8"</t>
  </si>
  <si>
    <t>12"</t>
  </si>
  <si>
    <t>Rigid 18 KESALs for Concrete Depths of:</t>
  </si>
  <si>
    <t>Ladedo</t>
  </si>
  <si>
    <t>Description</t>
  </si>
  <si>
    <t>Unit Price($/sy)</t>
  </si>
  <si>
    <t>Unit Price ($/sy)</t>
  </si>
  <si>
    <t>Flexible Base</t>
  </si>
  <si>
    <t>Lime Treated Subgrade</t>
  </si>
  <si>
    <t>Cement Stabilized Base</t>
  </si>
  <si>
    <t>Total Cost</t>
  </si>
  <si>
    <t>Present Value</t>
  </si>
  <si>
    <t>EUAC</t>
  </si>
  <si>
    <t>User Cost ($1000)</t>
  </si>
  <si>
    <t>Agency Cost ($1000)</t>
  </si>
  <si>
    <t>Recommendation:</t>
  </si>
  <si>
    <t>Flexibile Pavement</t>
  </si>
  <si>
    <t>Total Cost ($1000)</t>
  </si>
  <si>
    <t>Criteria</t>
  </si>
  <si>
    <t>Overlay Present Cost ($/sy)</t>
  </si>
  <si>
    <t xml:space="preserve"> Additional Notes</t>
  </si>
  <si>
    <t>Layer Type</t>
  </si>
  <si>
    <t>Maintenance Year</t>
  </si>
  <si>
    <t>05-Intermediate Thickness Asphaltic Concrete Pavement (2 1/2 to 5 1/2inches)</t>
  </si>
  <si>
    <t>03-Jointed Plain Concrete Pavement</t>
  </si>
  <si>
    <t>1. The total lane miles on this project are approximately:</t>
  </si>
  <si>
    <t>a. Insignificant to minor           15 points</t>
  </si>
  <si>
    <t>b. Minor to moderate                10 points</t>
  </si>
  <si>
    <t>c. Moderate to severe                 5 points</t>
  </si>
  <si>
    <t>b. 6 to 10                    10 points</t>
  </si>
  <si>
    <t>c. 11 to 20                    5 points</t>
  </si>
  <si>
    <t>d. Greater than $20 million       20 points</t>
  </si>
  <si>
    <t>&gt;=92</t>
  </si>
  <si>
    <t>&gt;=74 and &lt; 92</t>
  </si>
  <si>
    <t>&gt;=44 and &lt;74</t>
  </si>
  <si>
    <t>&lt;44</t>
  </si>
  <si>
    <t>Score Criteria</t>
  </si>
  <si>
    <t>c. Significant issues exist which may possibly be only partially addressed during project construction                                                                                                                       5 points</t>
  </si>
  <si>
    <t>3. The total number of bridge structures on this pavement divided by the pavement length in miles is:</t>
  </si>
  <si>
    <t>7. Subgrade issues on this project are best described as:</t>
  </si>
  <si>
    <t>4. The total number of driveways on one side of this pavement divided by the pavement length in miles is:</t>
  </si>
  <si>
    <t>2. Construction traffic control difficulties on this project are best described as:</t>
  </si>
  <si>
    <t>5. The estimated total project cost is:</t>
  </si>
  <si>
    <t>6. Underground utility issues on this project are best described as:</t>
  </si>
  <si>
    <t>a. Insignificant             15 points</t>
  </si>
  <si>
    <t>c. Moderate                   5 points</t>
  </si>
  <si>
    <t>Temp. (Celcius)</t>
  </si>
  <si>
    <t>San Augustine</t>
  </si>
  <si>
    <t>San Jacinto</t>
  </si>
  <si>
    <t>San Patricio</t>
  </si>
  <si>
    <t>San Saba</t>
  </si>
  <si>
    <t xml:space="preserve">   User Input</t>
  </si>
  <si>
    <t>APDAT Output</t>
  </si>
  <si>
    <t xml:space="preserve">Version 7.5, 12/31/2008 </t>
  </si>
  <si>
    <t>Evaluation Score</t>
  </si>
  <si>
    <t>a. Less than 1 lane mile       0 points</t>
  </si>
  <si>
    <t>b. 1 to 8 lane miles               5 points</t>
  </si>
  <si>
    <t>c. 9 to 20 lane miles          10 points</t>
  </si>
  <si>
    <t>d. 20 + lane miles                15 points</t>
  </si>
  <si>
    <t>a. 0 to 5                        15 points</t>
  </si>
  <si>
    <t>d. 21 +                             0 points</t>
  </si>
  <si>
    <t>d. Very severe                                  0 points</t>
  </si>
  <si>
    <t>c. $10 to 20 million                         15 points</t>
  </si>
  <si>
    <t>b. $5 to 10 million                           10 points</t>
  </si>
  <si>
    <t>a. Less than $5 million                     5 points</t>
  </si>
  <si>
    <t>b. Minor                         10 points</t>
  </si>
  <si>
    <t>d. Severe                         0 points</t>
  </si>
  <si>
    <t>a. Less than 0.5                15 points</t>
  </si>
  <si>
    <t>b. 0.51 to 1                       10 points</t>
  </si>
  <si>
    <t>c. 1.01 to 2.0                     5 points</t>
  </si>
  <si>
    <t>d. 2.01 +                               0 points</t>
  </si>
  <si>
    <t>a. No significant issues                                                                                                                                                                                                                                                                                                    15 points</t>
  </si>
  <si>
    <t>b. Issues exist but are believed completely addressed by planned construction treatment                                                                                                                                          10 points</t>
  </si>
  <si>
    <t>d. Very significant issues exist which are likely to require additional attention at some point in the future                                                                                                           0 points</t>
  </si>
  <si>
    <t>Maintenance Costs</t>
  </si>
  <si>
    <t>Time to first overlay (year)</t>
  </si>
  <si>
    <t>Time to second overlay (year)</t>
  </si>
  <si>
    <t>Time to third overlay (year)</t>
  </si>
  <si>
    <t>sq/yard</t>
  </si>
  <si>
    <t>This project appears to be an excellent candidate for alternative pavement designs. You should proceed to develop flexible and pavement designs.</t>
  </si>
  <si>
    <t>This project appears to be a proper candidate for alternative pavement designs. You could proceed to develop flexible and pavement designs.</t>
  </si>
  <si>
    <t>This project appears to be a possible candidate for alternative pavement designs. You may proceed to develop flexible and pavement designs.</t>
  </si>
  <si>
    <t>This project does not appear to be a candidate for alternative pavement designs. You can stop the analysis at this stage.</t>
  </si>
  <si>
    <t xml:space="preserve">Lower </t>
  </si>
  <si>
    <t>ESAL Limit</t>
  </si>
  <si>
    <t>Upper</t>
  </si>
  <si>
    <t>(Celscius)</t>
  </si>
  <si>
    <t>Temperature</t>
  </si>
  <si>
    <t>Cost ($/sy)</t>
  </si>
  <si>
    <t xml:space="preserve"> Range for Alternate Pavement Designs:</t>
  </si>
  <si>
    <t xml:space="preserve">                   District</t>
  </si>
  <si>
    <t xml:space="preserve"> Preliminary Evaluation for Alternate Pavement Designs</t>
  </si>
  <si>
    <t>Default ESAL Limits for Alternate Pavement Designs</t>
  </si>
  <si>
    <t xml:space="preserve"> It assumes discount rate entered for life cycle analysis</t>
  </si>
  <si>
    <t>If you want to include user's cost in the life cycle cost analysis, please go to RealCost©  by clicking the right button. Check that RealCost.xls is under the same folder.</t>
  </si>
  <si>
    <t>Salvage Value at the End of Analysis Period ($/sy)</t>
  </si>
  <si>
    <t>the default mode for safety is unprotected or click the "Clear Input" button to start a new project</t>
  </si>
  <si>
    <t xml:space="preserve">WARNING: If you just open APDAT and there is a county already selected, please make sure that </t>
  </si>
  <si>
    <t>Beginning Year of Analysis</t>
  </si>
  <si>
    <t>30 Callahan</t>
  </si>
  <si>
    <t>Abilene (ABL)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</si>
</sst>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quot;#,##0.00"/>
    <numFmt numFmtId="167" formatCode="_([$$-409]* #,##0.00_);_([$$-409]* \(#,##0.00\);_([$$-409]* &quot;-&quot;??_);_(@_)"/>
    <numFmt numFmtId="168" formatCode="[$$-409]#,##0.00"/>
    <numFmt numFmtId="169" formatCode="&quot;$&quot;#,##0"/>
    <numFmt numFmtId="170" formatCode="&quot;Yes&quot;;&quot;Yes&quot;;&quot;No&quot;"/>
    <numFmt numFmtId="171" formatCode="&quot;True&quot;;&quot;True&quot;;&quot;False&quot;"/>
    <numFmt numFmtId="172" formatCode="&quot;On&quot;;&quot;On&quot;;&quot;Off&quot;"/>
    <numFmt numFmtId="173" formatCode="[$€-2]\ #,##0.00_);[Red]\([$€-2]\ #,##0.00\)"/>
    <numFmt numFmtId="174" formatCode="00000"/>
    <numFmt numFmtId="175" formatCode="0.0"/>
  </numFmts>
  <fonts count="63">
    <font>
      <sz val="11"/>
      <color theme="1"/>
      <name val="Calibri"/>
      <family val="2"/>
    </font>
    <font>
      <sz val="11"/>
      <color indexed="8"/>
      <name val="Calibri"/>
      <family val="2"/>
    </font>
    <font>
      <sz val="11"/>
      <name val="Calibri"/>
      <family val="2"/>
    </font>
    <font>
      <b/>
      <sz val="14"/>
      <color indexed="8"/>
      <name val="Calibri"/>
      <family val="2"/>
    </font>
    <font>
      <b/>
      <sz val="11"/>
      <color indexed="56"/>
      <name val="Calibri"/>
      <family val="2"/>
    </font>
    <font>
      <b/>
      <sz val="11"/>
      <color indexed="8"/>
      <name val="Calibri"/>
      <family val="2"/>
    </font>
    <font>
      <b/>
      <sz val="11"/>
      <name val="Calibri"/>
      <family val="2"/>
    </font>
    <font>
      <b/>
      <sz val="12"/>
      <color indexed="56"/>
      <name val="Comic Sans MS"/>
      <family val="4"/>
    </font>
    <font>
      <sz val="12"/>
      <color indexed="8"/>
      <name val="Comic Sans MS"/>
      <family val="4"/>
    </font>
    <font>
      <b/>
      <sz val="18"/>
      <color indexed="60"/>
      <name val="Comic Sans MS"/>
      <family val="4"/>
    </font>
    <font>
      <sz val="18"/>
      <color indexed="60"/>
      <name val="Comic Sans MS"/>
      <family val="4"/>
    </font>
    <font>
      <sz val="8"/>
      <name val="Calibri"/>
      <family val="2"/>
    </font>
    <font>
      <u val="single"/>
      <sz val="10"/>
      <name val="Arial"/>
      <family val="2"/>
    </font>
    <font>
      <sz val="10"/>
      <color indexed="8"/>
      <name val="Calibri"/>
      <family val="2"/>
    </font>
    <font>
      <b/>
      <i/>
      <sz val="14"/>
      <color indexed="9"/>
      <name val="Calibri"/>
      <family val="2"/>
    </font>
    <font>
      <b/>
      <sz val="14"/>
      <color indexed="12"/>
      <name val="Calibri"/>
      <family val="2"/>
    </font>
    <font>
      <b/>
      <sz val="16"/>
      <color indexed="56"/>
      <name val="Calibri"/>
      <family val="2"/>
    </font>
    <font>
      <b/>
      <sz val="13"/>
      <color indexed="62"/>
      <name val="Comic Sans MS"/>
      <family val="4"/>
    </font>
    <font>
      <b/>
      <sz val="16"/>
      <color indexed="12"/>
      <name val="Calibri"/>
      <family val="2"/>
    </font>
    <font>
      <b/>
      <sz val="12"/>
      <color indexed="12"/>
      <name val="Calibri"/>
      <family val="2"/>
    </font>
    <font>
      <b/>
      <sz val="12"/>
      <name val="Calibri"/>
      <family val="2"/>
    </font>
    <font>
      <b/>
      <sz val="16"/>
      <name val="Calibri"/>
      <family val="2"/>
    </font>
    <font>
      <b/>
      <u val="single"/>
      <sz val="10"/>
      <name val="Arial"/>
      <family val="2"/>
    </font>
    <font>
      <b/>
      <sz val="10"/>
      <name val="Arial"/>
      <family val="2"/>
    </font>
    <font>
      <sz val="11"/>
      <color indexed="9"/>
      <name val="Calibri"/>
      <family val="2"/>
    </font>
    <font>
      <b/>
      <sz val="16"/>
      <color indexed="62"/>
      <name val="Calibri"/>
      <family val="2"/>
    </font>
    <font>
      <b/>
      <sz val="20"/>
      <color indexed="62"/>
      <name val="Calibri"/>
      <family val="2"/>
    </font>
    <font>
      <b/>
      <sz val="11"/>
      <color indexed="9"/>
      <name val="Calibri"/>
      <family val="2"/>
    </font>
    <font>
      <b/>
      <sz val="11"/>
      <color indexed="10"/>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4"/>
      <color indexed="8"/>
      <name val="Calibri"/>
      <family val="0"/>
    </font>
    <font>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2"/>
        <bgColor indexed="64"/>
      </patternFill>
    </fill>
    <fill>
      <patternFill patternType="solid">
        <fgColor indexed="9"/>
        <bgColor indexed="64"/>
      </patternFill>
    </fill>
    <fill>
      <patternFill patternType="solid">
        <fgColor indexed="42"/>
        <bgColor indexed="64"/>
      </patternFill>
    </fill>
    <fill>
      <patternFill patternType="solid">
        <fgColor indexed="27"/>
        <bgColor indexed="64"/>
      </patternFill>
    </fill>
    <fill>
      <patternFill patternType="solid">
        <fgColor indexed="40"/>
        <bgColor indexed="64"/>
      </patternFill>
    </fill>
    <fill>
      <patternFill patternType="solid">
        <fgColor indexed="31"/>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color indexed="63"/>
      </right>
      <top>
        <color indexed="63"/>
      </top>
      <bottom style="medium">
        <color indexed="30"/>
      </bottom>
    </border>
    <border>
      <left style="thick">
        <color indexed="22"/>
      </left>
      <right style="medium"/>
      <top style="medium">
        <color indexed="30"/>
      </top>
      <bottom style="medium">
        <color indexed="30"/>
      </bottom>
    </border>
    <border>
      <left style="thin"/>
      <right style="thin"/>
      <top style="thin"/>
      <bottom style="thin"/>
    </border>
    <border>
      <left>
        <color indexed="63"/>
      </left>
      <right style="thin"/>
      <top style="thin"/>
      <bottom style="thin"/>
    </border>
    <border>
      <left style="thin"/>
      <right style="double"/>
      <top style="thin"/>
      <bottom style="thin"/>
    </border>
    <border>
      <left style="medium"/>
      <right>
        <color indexed="63"/>
      </right>
      <top style="thin"/>
      <bottom style="medium"/>
    </border>
    <border>
      <left>
        <color indexed="63"/>
      </left>
      <right style="medium"/>
      <top style="thin"/>
      <bottom style="medium"/>
    </border>
    <border>
      <left style="thin"/>
      <right style="thin"/>
      <top style="thin"/>
      <bottom style="medium"/>
    </border>
    <border>
      <left style="medium"/>
      <right style="medium"/>
      <top style="thin"/>
      <bottom style="thin"/>
    </border>
    <border>
      <left style="thick">
        <color indexed="22"/>
      </left>
      <right style="medium">
        <color indexed="22"/>
      </right>
      <top style="medium">
        <color indexed="30"/>
      </top>
      <bottom style="medium">
        <color indexed="30"/>
      </bottom>
    </border>
    <border>
      <left style="medium">
        <color indexed="22"/>
      </left>
      <right style="medium"/>
      <top style="medium">
        <color indexed="30"/>
      </top>
      <bottom style="medium">
        <color indexed="30"/>
      </bottom>
    </border>
    <border>
      <left style="medium"/>
      <right style="medium"/>
      <top style="medium"/>
      <bottom style="thin"/>
    </border>
    <border>
      <left style="medium"/>
      <right style="medium"/>
      <top style="thin"/>
      <bottom style="medium"/>
    </border>
    <border>
      <left style="thin"/>
      <right style="thin"/>
      <top style="medium"/>
      <bottom style="thin"/>
    </border>
    <border>
      <left style="thin"/>
      <right style="thin"/>
      <top>
        <color indexed="63"/>
      </top>
      <bottom style="thin"/>
    </border>
    <border>
      <left>
        <color indexed="63"/>
      </left>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medium">
        <color indexed="30"/>
      </top>
      <bottom style="medium">
        <color indexed="30"/>
      </bottom>
    </border>
    <border>
      <left>
        <color indexed="63"/>
      </left>
      <right style="thick">
        <color indexed="22"/>
      </right>
      <top style="medium">
        <color indexed="30"/>
      </top>
      <bottom style="medium">
        <color indexed="30"/>
      </bottom>
    </border>
    <border>
      <left>
        <color indexed="63"/>
      </left>
      <right style="thin"/>
      <top>
        <color indexed="63"/>
      </top>
      <bottom>
        <color indexed="63"/>
      </bottom>
    </border>
    <border>
      <left style="medium"/>
      <right style="thin"/>
      <top style="medium"/>
      <bottom style="thin"/>
    </border>
    <border>
      <left style="thin"/>
      <right style="medium"/>
      <top style="medium"/>
      <bottom style="thin"/>
    </border>
    <border>
      <left style="thick">
        <color indexed="22"/>
      </left>
      <right style="medium">
        <color indexed="62"/>
      </right>
      <top style="medium">
        <color indexed="30"/>
      </top>
      <bottom style="medium">
        <color indexed="30"/>
      </bottom>
    </border>
    <border>
      <left style="medium">
        <color indexed="62"/>
      </left>
      <right style="medium">
        <color indexed="62"/>
      </right>
      <top style="medium">
        <color indexed="30"/>
      </top>
      <bottom style="medium">
        <color indexed="30"/>
      </bottom>
    </border>
    <border>
      <left style="medium">
        <color indexed="62"/>
      </left>
      <right style="thick">
        <color indexed="22"/>
      </right>
      <top style="medium">
        <color indexed="30"/>
      </top>
      <bottom style="medium">
        <color indexed="30"/>
      </bottom>
    </border>
    <border>
      <left style="medium">
        <color indexed="62"/>
      </left>
      <right style="medium"/>
      <top style="medium">
        <color indexed="30"/>
      </top>
      <bottom style="medium">
        <color indexed="30"/>
      </bottom>
    </border>
    <border>
      <left style="thick">
        <color indexed="22"/>
      </left>
      <right style="medium">
        <color indexed="62"/>
      </right>
      <top>
        <color indexed="63"/>
      </top>
      <bottom style="medium">
        <color indexed="30"/>
      </bottom>
    </border>
    <border>
      <left style="medium">
        <color indexed="62"/>
      </left>
      <right style="medium">
        <color indexed="62"/>
      </right>
      <top>
        <color indexed="63"/>
      </top>
      <bottom style="medium">
        <color indexed="30"/>
      </bottom>
    </border>
    <border>
      <left style="medium">
        <color indexed="62"/>
      </left>
      <right style="thick">
        <color indexed="22"/>
      </right>
      <top>
        <color indexed="63"/>
      </top>
      <bottom style="medium">
        <color indexed="30"/>
      </bottom>
    </border>
    <border>
      <left style="medium">
        <color indexed="62"/>
      </left>
      <right style="medium"/>
      <top>
        <color indexed="63"/>
      </top>
      <bottom style="medium">
        <color indexed="30"/>
      </bottom>
    </border>
    <border>
      <left style="thick">
        <color indexed="22"/>
      </left>
      <right style="medium"/>
      <top>
        <color indexed="63"/>
      </top>
      <bottom style="medium">
        <color indexed="30"/>
      </bottom>
    </border>
    <border>
      <left style="medium">
        <color indexed="30"/>
      </left>
      <right style="medium">
        <color indexed="30"/>
      </right>
      <top style="medium">
        <color indexed="30"/>
      </top>
      <bottom style="medium">
        <color indexed="30"/>
      </bottom>
    </border>
    <border>
      <left style="medium">
        <color indexed="30"/>
      </left>
      <right>
        <color indexed="63"/>
      </right>
      <top style="medium">
        <color indexed="30"/>
      </top>
      <bottom style="medium">
        <color indexed="30"/>
      </bottom>
    </border>
    <border>
      <left style="thick">
        <color indexed="22"/>
      </left>
      <right>
        <color indexed="63"/>
      </right>
      <top style="medium">
        <color indexed="30"/>
      </top>
      <bottom style="medium">
        <color indexed="30"/>
      </bottom>
    </border>
    <border>
      <left style="medium">
        <color indexed="30"/>
      </left>
      <right style="medium"/>
      <top style="medium">
        <color indexed="30"/>
      </top>
      <bottom style="medium">
        <color indexed="30"/>
      </bottom>
    </border>
    <border>
      <left style="medium">
        <color indexed="30"/>
      </left>
      <right>
        <color indexed="63"/>
      </right>
      <top>
        <color indexed="63"/>
      </top>
      <bottom style="medium">
        <color indexed="30"/>
      </bottom>
    </border>
    <border>
      <left>
        <color indexed="63"/>
      </left>
      <right>
        <color indexed="63"/>
      </right>
      <top style="medium">
        <color indexed="30"/>
      </top>
      <bottom style="medium">
        <color indexed="30"/>
      </bottom>
    </border>
    <border>
      <left style="medium"/>
      <right>
        <color indexed="63"/>
      </right>
      <top>
        <color indexed="63"/>
      </top>
      <bottom style="thick">
        <color indexed="62"/>
      </bottom>
    </border>
    <border>
      <left>
        <color indexed="63"/>
      </left>
      <right>
        <color indexed="63"/>
      </right>
      <top>
        <color indexed="63"/>
      </top>
      <bottom style="thick">
        <color indexed="62"/>
      </bottom>
    </border>
    <border>
      <left>
        <color indexed="63"/>
      </left>
      <right style="medium"/>
      <top>
        <color indexed="63"/>
      </top>
      <bottom style="thick">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color indexed="30"/>
      </bottom>
    </border>
    <border>
      <left>
        <color indexed="63"/>
      </left>
      <right style="thick">
        <color indexed="22"/>
      </right>
      <top>
        <color indexed="63"/>
      </top>
      <bottom style="medium">
        <color indexed="30"/>
      </bottom>
    </border>
    <border>
      <left>
        <color indexed="63"/>
      </left>
      <right style="medium"/>
      <top style="medium">
        <color indexed="30"/>
      </top>
      <bottom style="medium">
        <color indexed="30"/>
      </bottom>
    </border>
    <border>
      <left style="thick">
        <color indexed="22"/>
      </left>
      <right>
        <color indexed="63"/>
      </right>
      <top style="thick">
        <color indexed="62"/>
      </top>
      <bottom style="medium">
        <color indexed="30"/>
      </bottom>
    </border>
    <border>
      <left>
        <color indexed="63"/>
      </left>
      <right>
        <color indexed="63"/>
      </right>
      <top style="thick">
        <color indexed="62"/>
      </top>
      <bottom style="medium">
        <color indexed="30"/>
      </bottom>
    </border>
    <border>
      <left>
        <color indexed="63"/>
      </left>
      <right style="thick">
        <color indexed="22"/>
      </right>
      <top style="thick">
        <color indexed="62"/>
      </top>
      <bottom style="medium">
        <color indexed="30"/>
      </bottom>
    </border>
    <border>
      <left>
        <color indexed="63"/>
      </left>
      <right style="medium"/>
      <top style="thick">
        <color indexed="62"/>
      </top>
      <bottom style="medium">
        <color indexed="30"/>
      </bottom>
    </border>
    <border>
      <left style="medium"/>
      <right>
        <color indexed="63"/>
      </right>
      <top style="medium">
        <color indexed="30"/>
      </top>
      <bottom style="medium"/>
    </border>
    <border>
      <left>
        <color indexed="63"/>
      </left>
      <right style="thick">
        <color indexed="22"/>
      </right>
      <top style="medium">
        <color indexed="30"/>
      </top>
      <bottom style="medium"/>
    </border>
    <border>
      <left style="thick">
        <color indexed="22"/>
      </left>
      <right>
        <color indexed="63"/>
      </right>
      <top style="medium">
        <color indexed="30"/>
      </top>
      <bottom style="medium"/>
    </border>
    <border>
      <left>
        <color indexed="63"/>
      </left>
      <right>
        <color indexed="63"/>
      </right>
      <top style="medium">
        <color indexed="30"/>
      </top>
      <bottom style="medium"/>
    </border>
    <border>
      <left>
        <color indexed="63"/>
      </left>
      <right style="medium"/>
      <top style="medium">
        <color indexed="30"/>
      </top>
      <bottom style="medium"/>
    </border>
    <border>
      <left style="medium"/>
      <right>
        <color indexed="63"/>
      </right>
      <top style="medium">
        <color indexed="30"/>
      </top>
      <bottom style="thick">
        <color indexed="62"/>
      </bottom>
    </border>
    <border>
      <left>
        <color indexed="63"/>
      </left>
      <right>
        <color indexed="63"/>
      </right>
      <top style="medium">
        <color indexed="30"/>
      </top>
      <bottom style="thick">
        <color indexed="62"/>
      </bottom>
    </border>
    <border>
      <left>
        <color indexed="63"/>
      </left>
      <right style="medium"/>
      <top style="medium">
        <color indexed="30"/>
      </top>
      <bottom style="thick">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color indexed="30"/>
      </bottom>
    </border>
    <border>
      <left>
        <color indexed="63"/>
      </left>
      <right>
        <color indexed="63"/>
      </right>
      <top style="thick">
        <color indexed="62"/>
      </top>
      <bottom style="thick">
        <color indexed="22"/>
      </bottom>
    </border>
    <border>
      <left>
        <color indexed="63"/>
      </left>
      <right style="medium"/>
      <top style="thick">
        <color indexed="62"/>
      </top>
      <bottom style="thick">
        <color indexed="22"/>
      </bottom>
    </border>
    <border>
      <left style="thick">
        <color indexed="26"/>
      </left>
      <right>
        <color indexed="63"/>
      </right>
      <top style="thick">
        <color indexed="62"/>
      </top>
      <bottom style="thick">
        <color indexed="22"/>
      </bottom>
    </border>
    <border>
      <left>
        <color indexed="63"/>
      </left>
      <right style="thick">
        <color indexed="26"/>
      </right>
      <top style="thick">
        <color indexed="62"/>
      </top>
      <bottom style="thick">
        <color indexed="22"/>
      </bottom>
    </border>
    <border>
      <left style="medium"/>
      <right>
        <color indexed="63"/>
      </right>
      <top style="thick">
        <color indexed="62"/>
      </top>
      <bottom style="thick">
        <color indexed="22"/>
      </bottom>
    </border>
    <border>
      <left style="medium"/>
      <right>
        <color indexed="63"/>
      </right>
      <top style="medium">
        <color indexed="30"/>
      </top>
      <bottom>
        <color indexed="63"/>
      </bottom>
    </border>
    <border>
      <left>
        <color indexed="63"/>
      </left>
      <right style="thick">
        <color indexed="22"/>
      </right>
      <top style="medium">
        <color indexed="30"/>
      </top>
      <bottom>
        <color indexed="63"/>
      </bottom>
    </border>
    <border>
      <left style="medium"/>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style="thick">
        <color indexed="22"/>
      </top>
      <bottom style="medium">
        <color indexed="30"/>
      </bottom>
    </border>
    <border>
      <left>
        <color indexed="63"/>
      </left>
      <right>
        <color indexed="63"/>
      </right>
      <top style="thick">
        <color indexed="22"/>
      </top>
      <bottom style="medium">
        <color indexed="30"/>
      </bottom>
    </border>
    <border>
      <left>
        <color indexed="63"/>
      </left>
      <right style="medium"/>
      <top style="thick">
        <color indexed="22"/>
      </top>
      <bottom style="medium">
        <color indexed="30"/>
      </bottom>
    </border>
    <border>
      <left style="medium"/>
      <right>
        <color indexed="63"/>
      </right>
      <top style="thick">
        <color indexed="62"/>
      </top>
      <bottom style="medium">
        <color indexed="30"/>
      </bottom>
    </border>
    <border>
      <left style="medium"/>
      <right>
        <color indexed="63"/>
      </right>
      <top style="medium"/>
      <bottom style="thick">
        <color indexed="62"/>
      </bottom>
    </border>
    <border>
      <left>
        <color indexed="63"/>
      </left>
      <right>
        <color indexed="63"/>
      </right>
      <top style="medium"/>
      <bottom style="thick">
        <color indexed="62"/>
      </bottom>
    </border>
    <border>
      <left>
        <color indexed="63"/>
      </left>
      <right style="medium"/>
      <top style="medium"/>
      <bottom style="thick">
        <color indexed="62"/>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06">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0" fillId="34" borderId="0" xfId="0" applyFill="1" applyAlignment="1">
      <alignment/>
    </xf>
    <xf numFmtId="166" fontId="0" fillId="0" borderId="0" xfId="0" applyNumberFormat="1" applyAlignment="1">
      <alignment/>
    </xf>
    <xf numFmtId="0" fontId="54" fillId="35" borderId="10" xfId="51" applyFill="1" applyBorder="1" applyAlignment="1" applyProtection="1">
      <alignment horizontal="center" vertical="center"/>
      <protection locked="0"/>
    </xf>
    <xf numFmtId="0" fontId="54" fillId="35" borderId="11" xfId="51" applyFill="1" applyBorder="1" applyAlignment="1" applyProtection="1">
      <alignment horizontal="center" vertical="center"/>
      <protection locked="0"/>
    </xf>
    <xf numFmtId="0" fontId="0" fillId="0" borderId="0" xfId="0" applyAlignment="1" applyProtection="1">
      <alignment/>
      <protection locked="0"/>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5" fillId="0" borderId="12" xfId="0" applyFont="1" applyBorder="1" applyAlignment="1">
      <alignment horizontal="center"/>
    </xf>
    <xf numFmtId="0" fontId="5" fillId="0" borderId="13" xfId="0" applyFont="1" applyBorder="1" applyAlignment="1">
      <alignment horizontal="center"/>
    </xf>
    <xf numFmtId="0" fontId="12" fillId="0" borderId="0" xfId="0" applyFont="1" applyAlignment="1">
      <alignment/>
    </xf>
    <xf numFmtId="175" fontId="0" fillId="0" borderId="0" xfId="0" applyNumberFormat="1" applyAlignment="1">
      <alignment/>
    </xf>
    <xf numFmtId="0" fontId="12" fillId="0" borderId="0" xfId="0" applyFont="1" applyAlignment="1">
      <alignment horizontal="right"/>
    </xf>
    <xf numFmtId="2" fontId="0" fillId="0" borderId="0" xfId="0" applyNumberFormat="1" applyAlignment="1">
      <alignment/>
    </xf>
    <xf numFmtId="0" fontId="0" fillId="0" borderId="0" xfId="0" applyBorder="1" applyAlignment="1">
      <alignment horizontal="right"/>
    </xf>
    <xf numFmtId="0" fontId="12" fillId="0" borderId="0" xfId="0" applyFont="1" applyBorder="1" applyAlignment="1">
      <alignment horizontal="right"/>
    </xf>
    <xf numFmtId="3" fontId="0" fillId="0" borderId="0" xfId="0" applyNumberFormat="1" applyAlignment="1">
      <alignment/>
    </xf>
    <xf numFmtId="175" fontId="12" fillId="0" borderId="0" xfId="0" applyNumberFormat="1" applyFont="1" applyAlignment="1">
      <alignment/>
    </xf>
    <xf numFmtId="0" fontId="14" fillId="34" borderId="0" xfId="0" applyFont="1" applyFill="1" applyAlignment="1">
      <alignment/>
    </xf>
    <xf numFmtId="0" fontId="15" fillId="35" borderId="15" xfId="0" applyFont="1" applyFill="1" applyBorder="1" applyAlignment="1">
      <alignment horizontal="center" vertical="center" wrapText="1"/>
    </xf>
    <xf numFmtId="0" fontId="15" fillId="35" borderId="16" xfId="0" applyFont="1" applyFill="1" applyBorder="1" applyAlignment="1">
      <alignment horizontal="center" vertical="center" wrapText="1"/>
    </xf>
    <xf numFmtId="0" fontId="15" fillId="35" borderId="17" xfId="0" applyFont="1" applyFill="1" applyBorder="1" applyAlignment="1">
      <alignment horizontal="center" vertical="center" wrapText="1"/>
    </xf>
    <xf numFmtId="10" fontId="54" fillId="36" borderId="0" xfId="51" applyNumberFormat="1" applyFill="1" applyBorder="1" applyAlignment="1" applyProtection="1">
      <alignment horizontal="center" vertical="center"/>
      <protection locked="0"/>
    </xf>
    <xf numFmtId="0" fontId="0" fillId="35" borderId="18" xfId="0" applyFill="1" applyBorder="1" applyAlignment="1" applyProtection="1">
      <alignment/>
      <protection locked="0"/>
    </xf>
    <xf numFmtId="0" fontId="54" fillId="35" borderId="19" xfId="51" applyFill="1" applyBorder="1" applyAlignment="1" applyProtection="1">
      <alignment horizontal="center" vertical="center"/>
      <protection locked="0"/>
    </xf>
    <xf numFmtId="0" fontId="54" fillId="35" borderId="20" xfId="51" applyFill="1" applyBorder="1" applyAlignment="1" applyProtection="1">
      <alignment horizontal="center" vertical="center"/>
      <protection locked="0"/>
    </xf>
    <xf numFmtId="0" fontId="16" fillId="35" borderId="21" xfId="0" applyFont="1" applyFill="1" applyBorder="1" applyAlignment="1">
      <alignment horizontal="center"/>
    </xf>
    <xf numFmtId="0" fontId="0" fillId="0" borderId="22" xfId="0" applyBorder="1" applyAlignment="1" applyProtection="1">
      <alignment/>
      <protection locked="0"/>
    </xf>
    <xf numFmtId="1" fontId="5" fillId="36" borderId="23" xfId="0" applyNumberFormat="1" applyFont="1" applyFill="1" applyBorder="1" applyAlignment="1" applyProtection="1">
      <alignment horizontal="center"/>
      <protection locked="0"/>
    </xf>
    <xf numFmtId="1" fontId="5" fillId="36" borderId="24" xfId="0" applyNumberFormat="1" applyFont="1" applyFill="1" applyBorder="1" applyAlignment="1" applyProtection="1">
      <alignment horizontal="center"/>
      <protection locked="0"/>
    </xf>
    <xf numFmtId="0" fontId="0" fillId="35" borderId="0" xfId="0" applyFill="1" applyAlignment="1">
      <alignment/>
    </xf>
    <xf numFmtId="0" fontId="0" fillId="0" borderId="0" xfId="0" applyFill="1" applyAlignment="1">
      <alignment/>
    </xf>
    <xf numFmtId="0" fontId="0" fillId="0" borderId="0" xfId="0" applyFill="1" applyBorder="1" applyAlignment="1">
      <alignment/>
    </xf>
    <xf numFmtId="0" fontId="54" fillId="0" borderId="0" xfId="51" applyFill="1" applyBorder="1" applyAlignment="1" applyProtection="1">
      <alignment horizontal="center" vertical="center"/>
      <protection locked="0"/>
    </xf>
    <xf numFmtId="0" fontId="5" fillId="35" borderId="0" xfId="0" applyFont="1" applyFill="1" applyBorder="1" applyAlignment="1">
      <alignment/>
    </xf>
    <xf numFmtId="0" fontId="0" fillId="35" borderId="0" xfId="0" applyFill="1" applyAlignment="1" applyProtection="1">
      <alignment/>
      <protection locked="0"/>
    </xf>
    <xf numFmtId="166" fontId="0" fillId="35" borderId="0" xfId="0" applyNumberFormat="1" applyFill="1" applyAlignment="1">
      <alignment/>
    </xf>
    <xf numFmtId="8" fontId="0" fillId="35" borderId="0" xfId="0" applyNumberFormat="1" applyFill="1" applyAlignment="1">
      <alignment/>
    </xf>
    <xf numFmtId="0" fontId="24" fillId="0" borderId="0" xfId="0" applyFont="1" applyAlignment="1">
      <alignment/>
    </xf>
    <xf numFmtId="1" fontId="5" fillId="37" borderId="25" xfId="0" applyNumberFormat="1" applyFont="1" applyFill="1" applyBorder="1" applyAlignment="1">
      <alignment/>
    </xf>
    <xf numFmtId="0" fontId="5" fillId="35" borderId="0" xfId="0" applyFont="1" applyFill="1" applyAlignment="1" applyProtection="1">
      <alignment horizontal="center"/>
      <protection locked="0"/>
    </xf>
    <xf numFmtId="169" fontId="0" fillId="0" borderId="0" xfId="0" applyNumberFormat="1" applyAlignment="1">
      <alignment/>
    </xf>
    <xf numFmtId="4" fontId="0" fillId="0" borderId="0" xfId="0" applyNumberFormat="1" applyAlignment="1">
      <alignment/>
    </xf>
    <xf numFmtId="0" fontId="24" fillId="35" borderId="0" xfId="0" applyFont="1" applyFill="1" applyAlignment="1">
      <alignment/>
    </xf>
    <xf numFmtId="0" fontId="5" fillId="35" borderId="26" xfId="0" applyFont="1" applyFill="1" applyBorder="1" applyAlignment="1">
      <alignment/>
    </xf>
    <xf numFmtId="0" fontId="5" fillId="35" borderId="27" xfId="0" applyFont="1" applyFill="1" applyBorder="1" applyAlignment="1">
      <alignment horizontal="center"/>
    </xf>
    <xf numFmtId="0" fontId="5" fillId="35" borderId="28" xfId="0" applyFont="1" applyFill="1" applyBorder="1" applyAlignment="1">
      <alignment horizontal="center"/>
    </xf>
    <xf numFmtId="0" fontId="22" fillId="35" borderId="29" xfId="0" applyFont="1" applyFill="1" applyBorder="1" applyAlignment="1">
      <alignment/>
    </xf>
    <xf numFmtId="0" fontId="5" fillId="35" borderId="30" xfId="0" applyFont="1" applyFill="1" applyBorder="1" applyAlignment="1">
      <alignment horizontal="center"/>
    </xf>
    <xf numFmtId="0" fontId="23" fillId="35" borderId="30" xfId="0" applyFont="1" applyFill="1" applyBorder="1" applyAlignment="1">
      <alignment horizontal="center"/>
    </xf>
    <xf numFmtId="0" fontId="22" fillId="35" borderId="30" xfId="0" applyFont="1" applyFill="1" applyBorder="1" applyAlignment="1">
      <alignment horizontal="center"/>
    </xf>
    <xf numFmtId="0" fontId="5" fillId="35" borderId="31" xfId="0" applyFont="1" applyFill="1" applyBorder="1" applyAlignment="1">
      <alignment horizontal="center"/>
    </xf>
    <xf numFmtId="0" fontId="0" fillId="35" borderId="32" xfId="0" applyFill="1" applyBorder="1" applyAlignment="1">
      <alignment/>
    </xf>
    <xf numFmtId="0" fontId="0" fillId="35" borderId="24" xfId="0" applyFill="1" applyBorder="1" applyAlignment="1">
      <alignment/>
    </xf>
    <xf numFmtId="175" fontId="0" fillId="35" borderId="24" xfId="0" applyNumberFormat="1" applyFill="1" applyBorder="1" applyAlignment="1">
      <alignment horizontal="center"/>
    </xf>
    <xf numFmtId="0" fontId="0" fillId="35" borderId="24" xfId="0" applyFill="1" applyBorder="1" applyAlignment="1">
      <alignment horizontal="center"/>
    </xf>
    <xf numFmtId="2" fontId="0" fillId="35" borderId="24" xfId="0" applyNumberFormat="1" applyFill="1" applyBorder="1" applyAlignment="1">
      <alignment/>
    </xf>
    <xf numFmtId="3" fontId="0" fillId="35" borderId="24" xfId="0" applyNumberFormat="1" applyFill="1" applyBorder="1" applyAlignment="1">
      <alignment/>
    </xf>
    <xf numFmtId="3" fontId="0" fillId="35" borderId="33" xfId="0" applyNumberFormat="1" applyFill="1" applyBorder="1" applyAlignment="1">
      <alignment/>
    </xf>
    <xf numFmtId="0" fontId="0" fillId="35" borderId="34" xfId="0" applyFill="1" applyBorder="1" applyAlignment="1">
      <alignment/>
    </xf>
    <xf numFmtId="0" fontId="0" fillId="35" borderId="12" xfId="0" applyFill="1" applyBorder="1" applyAlignment="1">
      <alignment/>
    </xf>
    <xf numFmtId="175" fontId="0" fillId="35" borderId="12" xfId="0" applyNumberFormat="1" applyFill="1" applyBorder="1" applyAlignment="1">
      <alignment horizontal="center"/>
    </xf>
    <xf numFmtId="0" fontId="0" fillId="35" borderId="12" xfId="0" applyFill="1" applyBorder="1" applyAlignment="1">
      <alignment horizontal="center"/>
    </xf>
    <xf numFmtId="2" fontId="0" fillId="35" borderId="12" xfId="0" applyNumberFormat="1" applyFill="1" applyBorder="1" applyAlignment="1">
      <alignment/>
    </xf>
    <xf numFmtId="3" fontId="0" fillId="35" borderId="12" xfId="0" applyNumberFormat="1" applyFill="1" applyBorder="1" applyAlignment="1">
      <alignment/>
    </xf>
    <xf numFmtId="3" fontId="0" fillId="35" borderId="35" xfId="0" applyNumberFormat="1" applyFill="1" applyBorder="1" applyAlignment="1">
      <alignment/>
    </xf>
    <xf numFmtId="0" fontId="0" fillId="35" borderId="36" xfId="0" applyFill="1" applyBorder="1" applyAlignment="1">
      <alignment/>
    </xf>
    <xf numFmtId="0" fontId="0" fillId="35" borderId="17" xfId="0" applyFill="1" applyBorder="1" applyAlignment="1">
      <alignment/>
    </xf>
    <xf numFmtId="175" fontId="0" fillId="35" borderId="17" xfId="0" applyNumberFormat="1" applyFill="1" applyBorder="1" applyAlignment="1">
      <alignment horizontal="center"/>
    </xf>
    <xf numFmtId="0" fontId="0" fillId="35" borderId="17" xfId="0" applyFill="1" applyBorder="1" applyAlignment="1">
      <alignment horizontal="center"/>
    </xf>
    <xf numFmtId="2" fontId="0" fillId="35" borderId="17" xfId="0" applyNumberFormat="1" applyFill="1" applyBorder="1" applyAlignment="1">
      <alignment/>
    </xf>
    <xf numFmtId="3" fontId="0" fillId="35" borderId="17" xfId="0" applyNumberFormat="1" applyFill="1" applyBorder="1" applyAlignment="1">
      <alignment/>
    </xf>
    <xf numFmtId="3" fontId="0" fillId="35" borderId="37" xfId="0" applyNumberFormat="1" applyFill="1" applyBorder="1" applyAlignment="1">
      <alignment/>
    </xf>
    <xf numFmtId="0" fontId="0" fillId="35" borderId="38" xfId="0" applyFill="1" applyBorder="1" applyAlignment="1">
      <alignment/>
    </xf>
    <xf numFmtId="0" fontId="0" fillId="35" borderId="39" xfId="0" applyFill="1" applyBorder="1" applyAlignment="1">
      <alignment/>
    </xf>
    <xf numFmtId="0" fontId="0" fillId="35" borderId="40" xfId="0" applyFill="1" applyBorder="1" applyAlignment="1">
      <alignment/>
    </xf>
    <xf numFmtId="0" fontId="0" fillId="35" borderId="13" xfId="0" applyFill="1" applyBorder="1" applyAlignment="1">
      <alignment/>
    </xf>
    <xf numFmtId="0" fontId="5" fillId="35" borderId="41" xfId="0" applyFont="1" applyFill="1" applyBorder="1" applyAlignment="1">
      <alignment horizontal="center"/>
    </xf>
    <xf numFmtId="0" fontId="5" fillId="35" borderId="42" xfId="0" applyFont="1" applyFill="1" applyBorder="1" applyAlignment="1">
      <alignment horizontal="center"/>
    </xf>
    <xf numFmtId="0" fontId="5" fillId="35" borderId="43" xfId="0" applyFont="1" applyFill="1" applyBorder="1" applyAlignment="1">
      <alignment horizontal="left"/>
    </xf>
    <xf numFmtId="0" fontId="5" fillId="35" borderId="44" xfId="0" applyFont="1" applyFill="1" applyBorder="1" applyAlignment="1">
      <alignment horizontal="center"/>
    </xf>
    <xf numFmtId="0" fontId="20" fillId="35" borderId="24" xfId="48" applyFont="1" applyFill="1" applyBorder="1" applyAlignment="1">
      <alignment horizontal="center"/>
    </xf>
    <xf numFmtId="0" fontId="20" fillId="35" borderId="24" xfId="52" applyFont="1" applyFill="1" applyBorder="1" applyAlignment="1">
      <alignment horizontal="center"/>
    </xf>
    <xf numFmtId="10" fontId="54" fillId="36" borderId="12" xfId="51" applyNumberFormat="1" applyFill="1" applyBorder="1" applyAlignment="1" applyProtection="1">
      <alignment horizontal="center" vertical="center"/>
      <protection locked="0"/>
    </xf>
    <xf numFmtId="166" fontId="54" fillId="36" borderId="12" xfId="51" applyNumberFormat="1" applyFill="1" applyBorder="1" applyAlignment="1" applyProtection="1">
      <alignment horizontal="center" vertical="center"/>
      <protection locked="0"/>
    </xf>
    <xf numFmtId="0" fontId="6" fillId="35" borderId="12" xfId="52" applyFont="1" applyFill="1" applyBorder="1" applyAlignment="1">
      <alignment/>
    </xf>
    <xf numFmtId="0" fontId="6" fillId="35" borderId="24" xfId="52" applyFont="1" applyFill="1" applyBorder="1" applyAlignment="1">
      <alignment horizontal="center"/>
    </xf>
    <xf numFmtId="0" fontId="25" fillId="35" borderId="0" xfId="0" applyFont="1" applyFill="1" applyAlignment="1">
      <alignment/>
    </xf>
    <xf numFmtId="0" fontId="0" fillId="35" borderId="45" xfId="0" applyFill="1" applyBorder="1" applyAlignment="1">
      <alignment/>
    </xf>
    <xf numFmtId="0" fontId="0" fillId="35" borderId="46" xfId="0" applyFill="1" applyBorder="1" applyAlignment="1">
      <alignment/>
    </xf>
    <xf numFmtId="0" fontId="0" fillId="33" borderId="0" xfId="0" applyFill="1" applyBorder="1" applyAlignment="1" applyProtection="1">
      <alignment/>
      <protection/>
    </xf>
    <xf numFmtId="0" fontId="0" fillId="33" borderId="0" xfId="0" applyFill="1" applyAlignment="1" applyProtection="1">
      <alignment/>
      <protection/>
    </xf>
    <xf numFmtId="0" fontId="0" fillId="34" borderId="0" xfId="0" applyFill="1" applyAlignment="1" applyProtection="1">
      <alignment/>
      <protection/>
    </xf>
    <xf numFmtId="0" fontId="5" fillId="9" borderId="47" xfId="22" applyFont="1" applyBorder="1" applyAlignment="1" applyProtection="1">
      <alignment horizontal="left" vertical="center"/>
      <protection/>
    </xf>
    <xf numFmtId="0" fontId="5" fillId="9" borderId="48" xfId="22" applyFont="1" applyBorder="1" applyAlignment="1" applyProtection="1">
      <alignment horizontal="left" vertical="center"/>
      <protection/>
    </xf>
    <xf numFmtId="0" fontId="6" fillId="35" borderId="24" xfId="56" applyFont="1" applyFill="1" applyBorder="1" applyAlignment="1" applyProtection="1">
      <alignment/>
      <protection locked="0"/>
    </xf>
    <xf numFmtId="0" fontId="6" fillId="35" borderId="12" xfId="56" applyFont="1" applyFill="1" applyBorder="1" applyAlignment="1" applyProtection="1">
      <alignment/>
      <protection locked="0"/>
    </xf>
    <xf numFmtId="0" fontId="0" fillId="0" borderId="0" xfId="0" applyAlignment="1" applyProtection="1">
      <alignment/>
      <protection/>
    </xf>
    <xf numFmtId="166" fontId="0" fillId="0" borderId="0" xfId="0" applyNumberFormat="1" applyAlignment="1" applyProtection="1">
      <alignment/>
      <protection/>
    </xf>
    <xf numFmtId="0" fontId="26" fillId="35" borderId="0" xfId="0" applyFont="1" applyFill="1" applyAlignment="1" applyProtection="1">
      <alignment/>
      <protection locked="0"/>
    </xf>
    <xf numFmtId="0" fontId="0" fillId="33" borderId="0" xfId="0" applyFill="1" applyAlignment="1" applyProtection="1">
      <alignment/>
      <protection locked="0"/>
    </xf>
    <xf numFmtId="0" fontId="15" fillId="35" borderId="12" xfId="0" applyFont="1" applyFill="1" applyBorder="1" applyAlignment="1" applyProtection="1">
      <alignment horizontal="center"/>
      <protection locked="0"/>
    </xf>
    <xf numFmtId="0" fontId="0" fillId="33" borderId="49" xfId="0" applyFill="1" applyBorder="1" applyAlignment="1" applyProtection="1">
      <alignment horizontal="center" wrapText="1"/>
      <protection locked="0"/>
    </xf>
    <xf numFmtId="166" fontId="0" fillId="0" borderId="0" xfId="0" applyNumberFormat="1" applyAlignment="1" applyProtection="1">
      <alignment/>
      <protection locked="0"/>
    </xf>
    <xf numFmtId="0" fontId="0" fillId="35" borderId="0" xfId="0" applyFill="1" applyAlignment="1" applyProtection="1">
      <alignment/>
      <protection/>
    </xf>
    <xf numFmtId="10" fontId="0" fillId="35" borderId="0" xfId="0" applyNumberFormat="1" applyFill="1" applyAlignment="1" applyProtection="1">
      <alignment/>
      <protection/>
    </xf>
    <xf numFmtId="2" fontId="0" fillId="35" borderId="0" xfId="0" applyNumberFormat="1" applyFill="1" applyAlignment="1" applyProtection="1">
      <alignment/>
      <protection/>
    </xf>
    <xf numFmtId="0" fontId="0" fillId="0" borderId="0" xfId="0" applyAlignment="1" applyProtection="1">
      <alignment horizontal="right"/>
      <protection/>
    </xf>
    <xf numFmtId="1" fontId="5" fillId="37" borderId="36" xfId="0" applyNumberFormat="1" applyFont="1" applyFill="1" applyBorder="1" applyAlignment="1" applyProtection="1">
      <alignment/>
      <protection hidden="1"/>
    </xf>
    <xf numFmtId="1" fontId="5" fillId="37" borderId="17" xfId="0" applyNumberFormat="1" applyFont="1" applyFill="1" applyBorder="1" applyAlignment="1" applyProtection="1">
      <alignment horizontal="center"/>
      <protection hidden="1"/>
    </xf>
    <xf numFmtId="1" fontId="5" fillId="37" borderId="37" xfId="0" applyNumberFormat="1" applyFont="1" applyFill="1" applyBorder="1" applyAlignment="1" applyProtection="1">
      <alignment horizontal="right"/>
      <protection hidden="1"/>
    </xf>
    <xf numFmtId="1" fontId="5" fillId="37" borderId="46" xfId="0" applyNumberFormat="1" applyFont="1" applyFill="1" applyBorder="1" applyAlignment="1" applyProtection="1">
      <alignment/>
      <protection hidden="1"/>
    </xf>
    <xf numFmtId="1" fontId="5" fillId="37" borderId="50" xfId="0" applyNumberFormat="1" applyFont="1" applyFill="1" applyBorder="1" applyAlignment="1" applyProtection="1">
      <alignment/>
      <protection hidden="1"/>
    </xf>
    <xf numFmtId="1" fontId="5" fillId="37" borderId="51" xfId="0" applyNumberFormat="1" applyFont="1" applyFill="1" applyBorder="1" applyAlignment="1" applyProtection="1">
      <alignment horizontal="right"/>
      <protection hidden="1"/>
    </xf>
    <xf numFmtId="1" fontId="5" fillId="37" borderId="33" xfId="0" applyNumberFormat="1" applyFont="1" applyFill="1" applyBorder="1" applyAlignment="1" applyProtection="1">
      <alignment horizontal="right"/>
      <protection hidden="1"/>
    </xf>
    <xf numFmtId="3" fontId="0" fillId="35" borderId="18" xfId="0" applyNumberFormat="1" applyFill="1" applyBorder="1" applyAlignment="1" applyProtection="1">
      <alignment/>
      <protection locked="0"/>
    </xf>
    <xf numFmtId="0" fontId="28" fillId="35" borderId="18" xfId="0" applyFont="1" applyFill="1" applyBorder="1" applyAlignment="1" applyProtection="1">
      <alignment/>
      <protection locked="0"/>
    </xf>
    <xf numFmtId="0" fontId="28" fillId="35" borderId="18" xfId="0" applyFont="1" applyFill="1" applyBorder="1" applyAlignment="1" applyProtection="1">
      <alignment/>
      <protection/>
    </xf>
    <xf numFmtId="0" fontId="27" fillId="38" borderId="52" xfId="51" applyFont="1" applyFill="1" applyBorder="1" applyAlignment="1" applyProtection="1">
      <alignment horizontal="center" vertical="center"/>
      <protection/>
    </xf>
    <xf numFmtId="0" fontId="27" fillId="38" borderId="53" xfId="51" applyFont="1" applyFill="1" applyBorder="1" applyAlignment="1" applyProtection="1">
      <alignment horizontal="center" vertical="center"/>
      <protection/>
    </xf>
    <xf numFmtId="2" fontId="27" fillId="38" borderId="54" xfId="51" applyNumberFormat="1" applyFont="1" applyFill="1" applyBorder="1" applyAlignment="1" applyProtection="1">
      <alignment horizontal="center" vertical="center"/>
      <protection/>
    </xf>
    <xf numFmtId="2" fontId="27" fillId="38" borderId="55" xfId="51" applyNumberFormat="1" applyFont="1" applyFill="1" applyBorder="1" applyAlignment="1" applyProtection="1">
      <alignment horizontal="center" vertical="center"/>
      <protection/>
    </xf>
    <xf numFmtId="0" fontId="27" fillId="38" borderId="56" xfId="51" applyFont="1" applyFill="1" applyBorder="1" applyAlignment="1" applyProtection="1">
      <alignment horizontal="center" vertical="center"/>
      <protection/>
    </xf>
    <xf numFmtId="0" fontId="27" fillId="38" borderId="57" xfId="51" applyFont="1" applyFill="1" applyBorder="1" applyAlignment="1" applyProtection="1">
      <alignment horizontal="center" vertical="center"/>
      <protection/>
    </xf>
    <xf numFmtId="2" fontId="27" fillId="38" borderId="58" xfId="51" applyNumberFormat="1" applyFont="1" applyFill="1" applyBorder="1" applyAlignment="1" applyProtection="1">
      <alignment horizontal="center" vertical="center"/>
      <protection/>
    </xf>
    <xf numFmtId="2" fontId="27" fillId="38" borderId="59" xfId="51" applyNumberFormat="1" applyFont="1" applyFill="1" applyBorder="1" applyAlignment="1" applyProtection="1">
      <alignment horizontal="center" vertical="center"/>
      <protection/>
    </xf>
    <xf numFmtId="0" fontId="27" fillId="38" borderId="10" xfId="51" applyFont="1" applyFill="1" applyBorder="1" applyAlignment="1" applyProtection="1">
      <alignment horizontal="center" vertical="center"/>
      <protection/>
    </xf>
    <xf numFmtId="2" fontId="27" fillId="38" borderId="10" xfId="51" applyNumberFormat="1" applyFont="1" applyFill="1" applyBorder="1" applyAlignment="1" applyProtection="1">
      <alignment horizontal="center" vertical="center"/>
      <protection/>
    </xf>
    <xf numFmtId="2" fontId="27" fillId="38" borderId="60" xfId="51" applyNumberFormat="1" applyFont="1" applyFill="1" applyBorder="1" applyAlignment="1" applyProtection="1">
      <alignment horizontal="center" vertical="center"/>
      <protection/>
    </xf>
    <xf numFmtId="0" fontId="27" fillId="38" borderId="61" xfId="51" applyFont="1" applyFill="1" applyBorder="1" applyAlignment="1" applyProtection="1">
      <alignment horizontal="center" vertical="center"/>
      <protection/>
    </xf>
    <xf numFmtId="0" fontId="27" fillId="38" borderId="62" xfId="51" applyFont="1" applyFill="1" applyBorder="1" applyAlignment="1" applyProtection="1">
      <alignment horizontal="center" vertical="center"/>
      <protection/>
    </xf>
    <xf numFmtId="0" fontId="27" fillId="38" borderId="63" xfId="51" applyFont="1" applyFill="1" applyBorder="1" applyAlignment="1" applyProtection="1">
      <alignment horizontal="center" vertical="center"/>
      <protection/>
    </xf>
    <xf numFmtId="0" fontId="27" fillId="38" borderId="64" xfId="51" applyFont="1" applyFill="1" applyBorder="1" applyAlignment="1" applyProtection="1">
      <alignment horizontal="center" vertical="center"/>
      <protection/>
    </xf>
    <xf numFmtId="0" fontId="27" fillId="38" borderId="65" xfId="51" applyFont="1" applyFill="1" applyBorder="1" applyAlignment="1" applyProtection="1">
      <alignment horizontal="center" vertical="center"/>
      <protection/>
    </xf>
    <xf numFmtId="166" fontId="27" fillId="38" borderId="63" xfId="51" applyNumberFormat="1" applyFont="1" applyFill="1" applyBorder="1" applyAlignment="1" applyProtection="1">
      <alignment horizontal="center" vertical="center"/>
      <protection hidden="1"/>
    </xf>
    <xf numFmtId="166" fontId="27" fillId="38" borderId="66" xfId="51" applyNumberFormat="1" applyFont="1" applyFill="1" applyBorder="1" applyAlignment="1" applyProtection="1">
      <alignment horizontal="center" vertical="center"/>
      <protection hidden="1"/>
    </xf>
    <xf numFmtId="166" fontId="27" fillId="38" borderId="48" xfId="51" applyNumberFormat="1" applyFont="1" applyFill="1" applyBorder="1" applyAlignment="1" applyProtection="1">
      <alignment horizontal="center" vertical="center"/>
      <protection hidden="1"/>
    </xf>
    <xf numFmtId="0" fontId="7" fillId="35" borderId="67" xfId="49" applyFont="1" applyFill="1" applyBorder="1" applyAlignment="1" applyProtection="1">
      <alignment/>
      <protection/>
    </xf>
    <xf numFmtId="0" fontId="8" fillId="35" borderId="68" xfId="0" applyFont="1" applyFill="1" applyBorder="1" applyAlignment="1" applyProtection="1">
      <alignment/>
      <protection/>
    </xf>
    <xf numFmtId="0" fontId="8" fillId="35" borderId="69" xfId="0" applyFont="1" applyFill="1" applyBorder="1" applyAlignment="1" applyProtection="1">
      <alignment/>
      <protection/>
    </xf>
    <xf numFmtId="4" fontId="27" fillId="38" borderId="63" xfId="51" applyNumberFormat="1" applyFont="1" applyFill="1" applyBorder="1" applyAlignment="1" applyProtection="1">
      <alignment horizontal="center" vertical="center"/>
      <protection hidden="1"/>
    </xf>
    <xf numFmtId="4" fontId="27" fillId="38" borderId="66" xfId="51" applyNumberFormat="1" applyFont="1" applyFill="1" applyBorder="1" applyAlignment="1" applyProtection="1">
      <alignment horizontal="center" vertical="center"/>
      <protection hidden="1"/>
    </xf>
    <xf numFmtId="4" fontId="27" fillId="38" borderId="48" xfId="51" applyNumberFormat="1" applyFont="1" applyFill="1" applyBorder="1" applyAlignment="1" applyProtection="1">
      <alignment horizontal="center" vertical="center"/>
      <protection hidden="1"/>
    </xf>
    <xf numFmtId="0" fontId="5" fillId="9" borderId="47" xfId="22" applyFont="1" applyBorder="1" applyAlignment="1" applyProtection="1">
      <alignment horizontal="left" vertical="center"/>
      <protection/>
    </xf>
    <xf numFmtId="0" fontId="5" fillId="9" borderId="48" xfId="22" applyFont="1" applyBorder="1" applyAlignment="1" applyProtection="1">
      <alignment horizontal="left" vertical="center"/>
      <protection/>
    </xf>
    <xf numFmtId="0" fontId="3" fillId="35" borderId="70" xfId="0" applyFont="1" applyFill="1" applyBorder="1" applyAlignment="1" applyProtection="1">
      <alignment wrapText="1"/>
      <protection hidden="1"/>
    </xf>
    <xf numFmtId="0" fontId="3" fillId="35" borderId="71" xfId="0" applyFont="1" applyFill="1" applyBorder="1" applyAlignment="1" applyProtection="1">
      <alignment wrapText="1"/>
      <protection hidden="1"/>
    </xf>
    <xf numFmtId="0" fontId="3" fillId="35" borderId="72" xfId="0" applyFont="1" applyFill="1" applyBorder="1" applyAlignment="1" applyProtection="1">
      <alignment wrapText="1"/>
      <protection hidden="1"/>
    </xf>
    <xf numFmtId="169" fontId="27" fillId="38" borderId="63" xfId="51" applyNumberFormat="1" applyFont="1" applyFill="1" applyBorder="1" applyAlignment="1" applyProtection="1">
      <alignment horizontal="right" vertical="center"/>
      <protection hidden="1"/>
    </xf>
    <xf numFmtId="169" fontId="27" fillId="38" borderId="66" xfId="51" applyNumberFormat="1" applyFont="1" applyFill="1" applyBorder="1" applyAlignment="1" applyProtection="1">
      <alignment horizontal="right" vertical="center"/>
      <protection hidden="1"/>
    </xf>
    <xf numFmtId="169" fontId="27" fillId="38" borderId="48" xfId="51" applyNumberFormat="1" applyFont="1" applyFill="1" applyBorder="1" applyAlignment="1" applyProtection="1">
      <alignment horizontal="right" vertical="center"/>
      <protection hidden="1"/>
    </xf>
    <xf numFmtId="0" fontId="5" fillId="9" borderId="73" xfId="22" applyFont="1" applyBorder="1" applyAlignment="1" applyProtection="1">
      <alignment horizontal="left" vertical="center"/>
      <protection/>
    </xf>
    <xf numFmtId="0" fontId="5" fillId="9" borderId="74" xfId="22" applyFont="1" applyBorder="1" applyAlignment="1" applyProtection="1">
      <alignment/>
      <protection/>
    </xf>
    <xf numFmtId="0" fontId="27" fillId="38" borderId="0" xfId="51" applyFont="1" applyFill="1" applyBorder="1" applyAlignment="1" applyProtection="1">
      <alignment horizontal="center" vertical="center"/>
      <protection/>
    </xf>
    <xf numFmtId="0" fontId="9" fillId="35" borderId="67" xfId="49" applyFont="1" applyFill="1" applyBorder="1" applyAlignment="1" applyProtection="1">
      <alignment/>
      <protection/>
    </xf>
    <xf numFmtId="0" fontId="9" fillId="35" borderId="68" xfId="49" applyFont="1" applyFill="1" applyBorder="1" applyAlignment="1" applyProtection="1">
      <alignment/>
      <protection/>
    </xf>
    <xf numFmtId="0" fontId="9" fillId="35" borderId="69" xfId="49" applyFont="1" applyFill="1" applyBorder="1" applyAlignment="1" applyProtection="1">
      <alignment/>
      <protection/>
    </xf>
    <xf numFmtId="4" fontId="27" fillId="38" borderId="75" xfId="51" applyNumberFormat="1" applyFont="1" applyFill="1" applyBorder="1" applyAlignment="1" applyProtection="1">
      <alignment horizontal="center" vertical="center"/>
      <protection hidden="1"/>
    </xf>
    <xf numFmtId="0" fontId="27" fillId="38" borderId="76" xfId="51" applyFont="1" applyFill="1" applyBorder="1" applyAlignment="1" applyProtection="1">
      <alignment horizontal="center" vertical="center"/>
      <protection/>
    </xf>
    <xf numFmtId="0" fontId="27" fillId="38" borderId="77" xfId="51" applyFont="1" applyFill="1" applyBorder="1" applyAlignment="1" applyProtection="1">
      <alignment horizontal="center" vertical="center"/>
      <protection/>
    </xf>
    <xf numFmtId="0" fontId="27" fillId="38" borderId="78" xfId="51" applyFont="1" applyFill="1" applyBorder="1" applyAlignment="1" applyProtection="1">
      <alignment horizontal="center" vertical="center"/>
      <protection/>
    </xf>
    <xf numFmtId="0" fontId="5" fillId="9" borderId="48" xfId="22" applyFont="1" applyBorder="1" applyAlignment="1" applyProtection="1">
      <alignment/>
      <protection/>
    </xf>
    <xf numFmtId="169" fontId="27" fillId="38" borderId="76" xfId="51" applyNumberFormat="1" applyFont="1" applyFill="1" applyBorder="1" applyAlignment="1" applyProtection="1">
      <alignment horizontal="right" vertical="center"/>
      <protection hidden="1"/>
    </xf>
    <xf numFmtId="169" fontId="27" fillId="38" borderId="77" xfId="51" applyNumberFormat="1" applyFont="1" applyFill="1" applyBorder="1" applyAlignment="1" applyProtection="1">
      <alignment horizontal="right" vertical="center"/>
      <protection hidden="1"/>
    </xf>
    <xf numFmtId="169" fontId="27" fillId="38" borderId="79" xfId="51" applyNumberFormat="1" applyFont="1" applyFill="1" applyBorder="1" applyAlignment="1" applyProtection="1">
      <alignment horizontal="right" vertical="center"/>
      <protection hidden="1"/>
    </xf>
    <xf numFmtId="0" fontId="5" fillId="9" borderId="80" xfId="22" applyFont="1" applyBorder="1" applyAlignment="1" applyProtection="1">
      <alignment horizontal="left" vertical="center"/>
      <protection/>
    </xf>
    <xf numFmtId="0" fontId="5" fillId="9" borderId="81" xfId="22" applyFont="1" applyBorder="1" applyAlignment="1" applyProtection="1">
      <alignment horizontal="left" vertical="center"/>
      <protection/>
    </xf>
    <xf numFmtId="169" fontId="27" fillId="38" borderId="82" xfId="51" applyNumberFormat="1" applyFont="1" applyFill="1" applyBorder="1" applyAlignment="1" applyProtection="1">
      <alignment horizontal="right" vertical="center"/>
      <protection hidden="1"/>
    </xf>
    <xf numFmtId="169" fontId="27" fillId="38" borderId="83" xfId="51" applyNumberFormat="1" applyFont="1" applyFill="1" applyBorder="1" applyAlignment="1" applyProtection="1">
      <alignment horizontal="right" vertical="center"/>
      <protection hidden="1"/>
    </xf>
    <xf numFmtId="169" fontId="27" fillId="38" borderId="84" xfId="51" applyNumberFormat="1" applyFont="1" applyFill="1" applyBorder="1" applyAlignment="1" applyProtection="1">
      <alignment horizontal="right" vertical="center"/>
      <protection hidden="1"/>
    </xf>
    <xf numFmtId="169" fontId="27" fillId="38" borderId="75" xfId="51" applyNumberFormat="1" applyFont="1" applyFill="1" applyBorder="1" applyAlignment="1" applyProtection="1">
      <alignment horizontal="right" vertical="center"/>
      <protection hidden="1"/>
    </xf>
    <xf numFmtId="169" fontId="27" fillId="38" borderId="81" xfId="51" applyNumberFormat="1" applyFont="1" applyFill="1" applyBorder="1" applyAlignment="1" applyProtection="1">
      <alignment horizontal="right" vertical="center"/>
      <protection hidden="1"/>
    </xf>
    <xf numFmtId="0" fontId="54" fillId="36" borderId="76" xfId="51" applyNumberFormat="1" applyFill="1" applyBorder="1" applyAlignment="1" applyProtection="1">
      <alignment horizontal="center" vertical="center"/>
      <protection locked="0"/>
    </xf>
    <xf numFmtId="0" fontId="54" fillId="36" borderId="77" xfId="51" applyNumberFormat="1" applyFill="1" applyBorder="1" applyAlignment="1" applyProtection="1">
      <alignment horizontal="center" vertical="center"/>
      <protection locked="0"/>
    </xf>
    <xf numFmtId="0" fontId="54" fillId="36" borderId="78" xfId="51" applyNumberFormat="1" applyFill="1" applyBorder="1" applyAlignment="1" applyProtection="1">
      <alignment horizontal="center" vertical="center"/>
      <protection locked="0"/>
    </xf>
    <xf numFmtId="166" fontId="27" fillId="38" borderId="75" xfId="51" applyNumberFormat="1" applyFont="1" applyFill="1" applyBorder="1" applyAlignment="1" applyProtection="1">
      <alignment horizontal="center" vertical="center"/>
      <protection hidden="1"/>
    </xf>
    <xf numFmtId="0" fontId="7" fillId="35" borderId="85" xfId="49" applyFont="1" applyFill="1" applyBorder="1" applyAlignment="1" applyProtection="1">
      <alignment/>
      <protection/>
    </xf>
    <xf numFmtId="0" fontId="7" fillId="35" borderId="86" xfId="0" applyFont="1" applyFill="1" applyBorder="1" applyAlignment="1" applyProtection="1">
      <alignment/>
      <protection/>
    </xf>
    <xf numFmtId="0" fontId="7" fillId="35" borderId="87" xfId="0" applyFont="1" applyFill="1" applyBorder="1" applyAlignment="1" applyProtection="1">
      <alignment/>
      <protection/>
    </xf>
    <xf numFmtId="3" fontId="4" fillId="37" borderId="63" xfId="51" applyNumberFormat="1" applyFont="1" applyFill="1" applyBorder="1" applyAlignment="1" applyProtection="1">
      <alignment horizontal="center" vertical="center"/>
      <protection locked="0"/>
    </xf>
    <xf numFmtId="3" fontId="54" fillId="37" borderId="66" xfId="51" applyNumberFormat="1" applyFill="1" applyBorder="1" applyAlignment="1" applyProtection="1">
      <alignment horizontal="center" vertical="center"/>
      <protection locked="0"/>
    </xf>
    <xf numFmtId="3" fontId="54" fillId="37" borderId="75" xfId="51" applyNumberFormat="1" applyFill="1" applyBorder="1" applyAlignment="1" applyProtection="1">
      <alignment horizontal="center" vertical="center"/>
      <protection locked="0"/>
    </xf>
    <xf numFmtId="166" fontId="54" fillId="36" borderId="63" xfId="51" applyNumberFormat="1" applyFill="1" applyBorder="1" applyAlignment="1" applyProtection="1">
      <alignment horizontal="center" vertical="center"/>
      <protection locked="0"/>
    </xf>
    <xf numFmtId="166" fontId="54" fillId="36" borderId="66" xfId="51" applyNumberFormat="1" applyFill="1" applyBorder="1" applyAlignment="1" applyProtection="1">
      <alignment horizontal="center" vertical="center"/>
      <protection locked="0"/>
    </xf>
    <xf numFmtId="166" fontId="54" fillId="36" borderId="75" xfId="51" applyNumberFormat="1" applyFill="1" applyBorder="1" applyAlignment="1" applyProtection="1">
      <alignment horizontal="center" vertical="center"/>
      <protection locked="0"/>
    </xf>
    <xf numFmtId="0" fontId="18" fillId="35" borderId="70" xfId="0" applyFont="1" applyFill="1" applyBorder="1" applyAlignment="1" applyProtection="1">
      <alignment wrapText="1"/>
      <protection hidden="1"/>
    </xf>
    <xf numFmtId="0" fontId="18" fillId="35" borderId="71" xfId="0" applyFont="1" applyFill="1" applyBorder="1" applyAlignment="1" applyProtection="1">
      <alignment wrapText="1"/>
      <protection hidden="1"/>
    </xf>
    <xf numFmtId="0" fontId="18" fillId="35" borderId="72" xfId="0" applyFont="1" applyFill="1" applyBorder="1" applyAlignment="1" applyProtection="1">
      <alignment wrapText="1"/>
      <protection hidden="1"/>
    </xf>
    <xf numFmtId="0" fontId="16" fillId="35" borderId="88" xfId="0" applyFont="1" applyFill="1" applyBorder="1" applyAlignment="1">
      <alignment/>
    </xf>
    <xf numFmtId="0" fontId="16" fillId="35" borderId="89" xfId="0" applyFont="1" applyFill="1" applyBorder="1" applyAlignment="1">
      <alignment/>
    </xf>
    <xf numFmtId="0" fontId="16" fillId="35" borderId="90" xfId="0" applyFont="1" applyFill="1" applyBorder="1" applyAlignment="1">
      <alignment/>
    </xf>
    <xf numFmtId="166" fontId="54" fillId="36" borderId="48" xfId="51" applyNumberFormat="1" applyFill="1" applyBorder="1" applyAlignment="1" applyProtection="1">
      <alignment horizontal="center" vertical="center"/>
      <protection locked="0"/>
    </xf>
    <xf numFmtId="166" fontId="54" fillId="35" borderId="63" xfId="51" applyNumberFormat="1" applyFill="1" applyBorder="1" applyAlignment="1" applyProtection="1">
      <alignment horizontal="center" vertical="center"/>
      <protection locked="0"/>
    </xf>
    <xf numFmtId="166" fontId="54" fillId="35" borderId="66" xfId="51" applyNumberFormat="1" applyFill="1" applyBorder="1" applyAlignment="1" applyProtection="1">
      <alignment horizontal="center" vertical="center"/>
      <protection locked="0"/>
    </xf>
    <xf numFmtId="166" fontId="54" fillId="35" borderId="48" xfId="51" applyNumberFormat="1" applyFill="1" applyBorder="1" applyAlignment="1" applyProtection="1">
      <alignment horizontal="center" vertical="center"/>
      <protection locked="0"/>
    </xf>
    <xf numFmtId="3" fontId="54" fillId="37" borderId="48" xfId="51" applyNumberFormat="1" applyFill="1" applyBorder="1" applyAlignment="1" applyProtection="1">
      <alignment horizontal="center" vertical="center"/>
      <protection locked="0"/>
    </xf>
    <xf numFmtId="0" fontId="5" fillId="9" borderId="91" xfId="22" applyFont="1" applyBorder="1" applyAlignment="1" applyProtection="1">
      <alignment/>
      <protection/>
    </xf>
    <xf numFmtId="0" fontId="27" fillId="38" borderId="63" xfId="51" applyFont="1" applyFill="1" applyBorder="1" applyAlignment="1" applyProtection="1">
      <alignment horizontal="center" vertical="center"/>
      <protection hidden="1"/>
    </xf>
    <xf numFmtId="0" fontId="27" fillId="38" borderId="66" xfId="51" applyFont="1" applyFill="1" applyBorder="1" applyAlignment="1" applyProtection="1">
      <alignment horizontal="center" vertical="center"/>
      <protection hidden="1"/>
    </xf>
    <xf numFmtId="0" fontId="27" fillId="38" borderId="75" xfId="51" applyFont="1" applyFill="1" applyBorder="1" applyAlignment="1" applyProtection="1">
      <alignment horizontal="center" vertical="center"/>
      <protection hidden="1"/>
    </xf>
    <xf numFmtId="0" fontId="54" fillId="36" borderId="63" xfId="51" applyFill="1" applyBorder="1" applyAlignment="1" applyProtection="1">
      <alignment horizontal="center" vertical="center"/>
      <protection locked="0"/>
    </xf>
    <xf numFmtId="0" fontId="54" fillId="36" borderId="66" xfId="51" applyFill="1" applyBorder="1" applyAlignment="1" applyProtection="1">
      <alignment horizontal="center" vertical="center"/>
      <protection locked="0"/>
    </xf>
    <xf numFmtId="0" fontId="54" fillId="36" borderId="75" xfId="51" applyFill="1" applyBorder="1" applyAlignment="1" applyProtection="1">
      <alignment horizontal="center" vertical="center"/>
      <protection locked="0"/>
    </xf>
    <xf numFmtId="3" fontId="54" fillId="36" borderId="63" xfId="51" applyNumberFormat="1" applyFill="1" applyBorder="1" applyAlignment="1" applyProtection="1">
      <alignment horizontal="center" vertical="center"/>
      <protection locked="0"/>
    </xf>
    <xf numFmtId="3" fontId="54" fillId="36" borderId="66" xfId="51" applyNumberFormat="1" applyFill="1" applyBorder="1" applyAlignment="1" applyProtection="1">
      <alignment horizontal="center" vertical="center"/>
      <protection locked="0"/>
    </xf>
    <xf numFmtId="3" fontId="54" fillId="36" borderId="75" xfId="51" applyNumberFormat="1" applyFill="1" applyBorder="1" applyAlignment="1" applyProtection="1">
      <alignment horizontal="center" vertical="center"/>
      <protection locked="0"/>
    </xf>
    <xf numFmtId="0" fontId="17" fillId="35" borderId="92" xfId="50" applyFont="1" applyFill="1" applyBorder="1" applyAlignment="1" applyProtection="1">
      <alignment horizontal="center" vertical="center"/>
      <protection/>
    </xf>
    <xf numFmtId="0" fontId="17" fillId="35" borderId="93" xfId="50" applyFont="1" applyFill="1" applyBorder="1" applyAlignment="1" applyProtection="1">
      <alignment horizontal="center" vertical="center"/>
      <protection/>
    </xf>
    <xf numFmtId="0" fontId="17" fillId="35" borderId="94" xfId="50" applyFont="1" applyFill="1" applyBorder="1" applyAlignment="1" applyProtection="1">
      <alignment horizontal="center" vertical="center"/>
      <protection/>
    </xf>
    <xf numFmtId="0" fontId="17" fillId="35" borderId="95" xfId="50" applyFont="1" applyFill="1" applyBorder="1" applyAlignment="1" applyProtection="1">
      <alignment horizontal="center" vertical="center"/>
      <protection/>
    </xf>
    <xf numFmtId="0" fontId="53" fillId="35" borderId="96" xfId="50" applyFill="1" applyBorder="1" applyAlignment="1" applyProtection="1">
      <alignment horizontal="left" vertical="center"/>
      <protection/>
    </xf>
    <xf numFmtId="0" fontId="53" fillId="35" borderId="92" xfId="50" applyFill="1" applyBorder="1" applyAlignment="1" applyProtection="1">
      <alignment horizontal="left" vertical="center"/>
      <protection/>
    </xf>
    <xf numFmtId="0" fontId="54" fillId="35" borderId="63" xfId="51" applyFill="1" applyBorder="1" applyAlignment="1" applyProtection="1">
      <alignment horizontal="center" vertical="center"/>
      <protection locked="0"/>
    </xf>
    <xf numFmtId="0" fontId="54" fillId="35" borderId="66" xfId="51" applyFill="1" applyBorder="1" applyAlignment="1" applyProtection="1">
      <alignment horizontal="center" vertical="center"/>
      <protection locked="0"/>
    </xf>
    <xf numFmtId="0" fontId="54" fillId="35" borderId="48" xfId="51" applyFill="1" applyBorder="1" applyAlignment="1" applyProtection="1">
      <alignment horizontal="center" vertical="center"/>
      <protection locked="0"/>
    </xf>
    <xf numFmtId="0" fontId="5" fillId="9" borderId="97" xfId="22" applyFont="1" applyBorder="1" applyAlignment="1" applyProtection="1">
      <alignment horizontal="left" vertical="center"/>
      <protection/>
    </xf>
    <xf numFmtId="0" fontId="5" fillId="9" borderId="98" xfId="22" applyFont="1" applyBorder="1" applyAlignment="1" applyProtection="1">
      <alignment horizontal="left" vertical="center"/>
      <protection/>
    </xf>
    <xf numFmtId="0" fontId="5" fillId="9" borderId="99" xfId="22" applyFont="1" applyBorder="1" applyAlignment="1" applyProtection="1">
      <alignment horizontal="left" vertical="center"/>
      <protection/>
    </xf>
    <xf numFmtId="0" fontId="5" fillId="9" borderId="100" xfId="22" applyFont="1" applyBorder="1" applyAlignment="1" applyProtection="1">
      <alignment horizontal="left" vertical="center"/>
      <protection/>
    </xf>
    <xf numFmtId="0" fontId="5" fillId="9" borderId="74" xfId="22" applyFont="1" applyBorder="1" applyAlignment="1" applyProtection="1">
      <alignment horizontal="left" vertical="center"/>
      <protection/>
    </xf>
    <xf numFmtId="0" fontId="27" fillId="38" borderId="63" xfId="51" applyFont="1" applyFill="1" applyBorder="1" applyAlignment="1" applyProtection="1">
      <alignment horizontal="center" vertical="center"/>
      <protection/>
    </xf>
    <xf numFmtId="0" fontId="27" fillId="38" borderId="66" xfId="51" applyFont="1" applyFill="1" applyBorder="1" applyAlignment="1" applyProtection="1">
      <alignment horizontal="center" vertical="center"/>
      <protection/>
    </xf>
    <xf numFmtId="0" fontId="27" fillId="38" borderId="48" xfId="51" applyFont="1" applyFill="1" applyBorder="1" applyAlignment="1" applyProtection="1">
      <alignment horizontal="center" vertical="center"/>
      <protection/>
    </xf>
    <xf numFmtId="0" fontId="27" fillId="38" borderId="63" xfId="51" applyFont="1" applyFill="1" applyBorder="1" applyAlignment="1" applyProtection="1">
      <alignment horizontal="center" vertical="center" wrapText="1"/>
      <protection/>
    </xf>
    <xf numFmtId="0" fontId="27" fillId="38" borderId="66" xfId="51" applyFont="1" applyFill="1" applyBorder="1" applyAlignment="1" applyProtection="1">
      <alignment horizontal="center" vertical="center" wrapText="1"/>
      <protection/>
    </xf>
    <xf numFmtId="0" fontId="27" fillId="38" borderId="48" xfId="51" applyFont="1" applyFill="1" applyBorder="1" applyAlignment="1" applyProtection="1">
      <alignment horizontal="center" vertical="center" wrapText="1"/>
      <protection/>
    </xf>
    <xf numFmtId="0" fontId="5" fillId="9" borderId="66" xfId="22" applyFont="1" applyBorder="1" applyAlignment="1" applyProtection="1">
      <alignment/>
      <protection/>
    </xf>
    <xf numFmtId="0" fontId="54" fillId="35" borderId="75" xfId="51" applyFill="1" applyBorder="1" applyAlignment="1" applyProtection="1">
      <alignment horizontal="center" vertical="center"/>
      <protection locked="0"/>
    </xf>
    <xf numFmtId="0" fontId="4" fillId="36" borderId="63" xfId="51" applyFont="1" applyFill="1" applyBorder="1" applyAlignment="1" applyProtection="1">
      <alignment horizontal="center" vertical="center"/>
      <protection locked="0"/>
    </xf>
    <xf numFmtId="3" fontId="54" fillId="36" borderId="101" xfId="51" applyNumberFormat="1" applyFill="1" applyBorder="1" applyAlignment="1" applyProtection="1">
      <alignment horizontal="center" vertical="center"/>
      <protection locked="0"/>
    </xf>
    <xf numFmtId="3" fontId="54" fillId="36" borderId="102" xfId="51" applyNumberFormat="1" applyFill="1" applyBorder="1" applyAlignment="1" applyProtection="1">
      <alignment horizontal="center" vertical="center"/>
      <protection locked="0"/>
    </xf>
    <xf numFmtId="3" fontId="54" fillId="36" borderId="103" xfId="51" applyNumberFormat="1" applyFill="1" applyBorder="1" applyAlignment="1" applyProtection="1">
      <alignment horizontal="center" vertical="center"/>
      <protection locked="0"/>
    </xf>
    <xf numFmtId="2" fontId="27" fillId="38" borderId="63" xfId="51" applyNumberFormat="1" applyFont="1" applyFill="1" applyBorder="1" applyAlignment="1" applyProtection="1">
      <alignment horizontal="center" vertical="center"/>
      <protection hidden="1"/>
    </xf>
    <xf numFmtId="2" fontId="27" fillId="38" borderId="66" xfId="51" applyNumberFormat="1" applyFont="1" applyFill="1" applyBorder="1" applyAlignment="1" applyProtection="1">
      <alignment horizontal="center" vertical="center"/>
      <protection hidden="1"/>
    </xf>
    <xf numFmtId="2" fontId="27" fillId="38" borderId="75" xfId="51" applyNumberFormat="1" applyFont="1" applyFill="1" applyBorder="1" applyAlignment="1" applyProtection="1">
      <alignment horizontal="center" vertical="center"/>
      <protection hidden="1"/>
    </xf>
    <xf numFmtId="3" fontId="27" fillId="38" borderId="63" xfId="51" applyNumberFormat="1" applyFont="1" applyFill="1" applyBorder="1" applyAlignment="1" applyProtection="1">
      <alignment horizontal="center" vertical="center"/>
      <protection hidden="1"/>
    </xf>
    <xf numFmtId="3" fontId="27" fillId="38" borderId="66" xfId="51" applyNumberFormat="1" applyFont="1" applyFill="1" applyBorder="1" applyAlignment="1" applyProtection="1">
      <alignment horizontal="center" vertical="center"/>
      <protection hidden="1"/>
    </xf>
    <xf numFmtId="3" fontId="27" fillId="38" borderId="75" xfId="51" applyNumberFormat="1" applyFont="1" applyFill="1" applyBorder="1" applyAlignment="1" applyProtection="1">
      <alignment horizontal="center" vertical="center"/>
      <protection hidden="1"/>
    </xf>
    <xf numFmtId="0" fontId="27" fillId="38" borderId="76" xfId="51" applyNumberFormat="1" applyFont="1" applyFill="1" applyBorder="1" applyAlignment="1" applyProtection="1">
      <alignment horizontal="center" vertical="center"/>
      <protection hidden="1"/>
    </xf>
    <xf numFmtId="0" fontId="27" fillId="38" borderId="77" xfId="51" applyNumberFormat="1" applyFont="1" applyFill="1" applyBorder="1" applyAlignment="1" applyProtection="1">
      <alignment horizontal="center" vertical="center"/>
      <protection hidden="1"/>
    </xf>
    <xf numFmtId="0" fontId="27" fillId="38" borderId="79" xfId="51" applyNumberFormat="1" applyFont="1" applyFill="1" applyBorder="1" applyAlignment="1" applyProtection="1">
      <alignment horizontal="center" vertical="center"/>
      <protection hidden="1"/>
    </xf>
    <xf numFmtId="0" fontId="5" fillId="9" borderId="104" xfId="22" applyFont="1" applyBorder="1" applyAlignment="1" applyProtection="1">
      <alignment horizontal="left" vertical="center"/>
      <protection/>
    </xf>
    <xf numFmtId="0" fontId="5" fillId="9" borderId="78" xfId="22" applyFont="1" applyBorder="1" applyAlignment="1" applyProtection="1">
      <alignment horizontal="left" vertical="center"/>
      <protection/>
    </xf>
    <xf numFmtId="0" fontId="54" fillId="36" borderId="63" xfId="51" applyFill="1" applyBorder="1" applyAlignment="1" applyProtection="1">
      <alignment horizontal="center" vertical="center"/>
      <protection/>
    </xf>
    <xf numFmtId="0" fontId="54" fillId="36" borderId="66" xfId="51" applyFill="1" applyBorder="1" applyAlignment="1" applyProtection="1">
      <alignment horizontal="center" vertical="center"/>
      <protection/>
    </xf>
    <xf numFmtId="0" fontId="54" fillId="36" borderId="75" xfId="51" applyFill="1" applyBorder="1" applyAlignment="1" applyProtection="1">
      <alignment horizontal="center" vertical="center"/>
      <protection/>
    </xf>
    <xf numFmtId="0" fontId="27" fillId="38" borderId="63" xfId="51" applyFont="1" applyFill="1" applyBorder="1" applyAlignment="1" applyProtection="1">
      <alignment horizontal="center" vertical="center"/>
      <protection/>
    </xf>
    <xf numFmtId="0" fontId="27" fillId="38" borderId="75" xfId="51" applyFont="1" applyFill="1" applyBorder="1" applyAlignment="1" applyProtection="1">
      <alignment horizontal="center" vertical="center"/>
      <protection/>
    </xf>
    <xf numFmtId="0" fontId="27" fillId="38" borderId="63" xfId="51" applyFont="1" applyFill="1" applyBorder="1" applyAlignment="1" applyProtection="1">
      <alignment horizontal="center" vertical="center" wrapText="1"/>
      <protection/>
    </xf>
    <xf numFmtId="0" fontId="27" fillId="38" borderId="75" xfId="51" applyFont="1" applyFill="1" applyBorder="1" applyAlignment="1" applyProtection="1">
      <alignment horizontal="center" vertical="center" wrapText="1"/>
      <protection/>
    </xf>
    <xf numFmtId="0" fontId="9" fillId="35" borderId="105" xfId="49" applyFont="1" applyFill="1" applyBorder="1" applyAlignment="1" applyProtection="1">
      <alignment/>
      <protection/>
    </xf>
    <xf numFmtId="0" fontId="10" fillId="35" borderId="106" xfId="0" applyFont="1" applyFill="1" applyBorder="1" applyAlignment="1" applyProtection="1">
      <alignment/>
      <protection/>
    </xf>
    <xf numFmtId="0" fontId="10" fillId="35" borderId="107" xfId="0" applyFont="1" applyFill="1" applyBorder="1" applyAlignment="1" applyProtection="1">
      <alignment/>
      <protection/>
    </xf>
    <xf numFmtId="0" fontId="4" fillId="36" borderId="76" xfId="51" applyFont="1" applyFill="1" applyBorder="1" applyAlignment="1" applyProtection="1">
      <alignment horizontal="center" vertical="center"/>
      <protection locked="0"/>
    </xf>
    <xf numFmtId="0" fontId="54" fillId="36" borderId="77" xfId="51" applyFill="1" applyBorder="1" applyAlignment="1" applyProtection="1">
      <alignment horizontal="center" vertical="center"/>
      <protection locked="0"/>
    </xf>
    <xf numFmtId="0" fontId="54" fillId="36" borderId="79" xfId="51" applyFill="1" applyBorder="1" applyAlignment="1" applyProtection="1">
      <alignment horizontal="center" vertical="center"/>
      <protection locked="0"/>
    </xf>
    <xf numFmtId="0" fontId="5" fillId="9" borderId="78" xfId="22" applyFont="1" applyBorder="1" applyAlignment="1" applyProtection="1">
      <alignment/>
      <protection/>
    </xf>
    <xf numFmtId="0" fontId="15" fillId="35" borderId="21" xfId="0" applyFont="1" applyFill="1" applyBorder="1" applyAlignment="1">
      <alignment horizontal="center"/>
    </xf>
    <xf numFmtId="0" fontId="15" fillId="35" borderId="21" xfId="0" applyFont="1" applyFill="1" applyBorder="1" applyAlignment="1">
      <alignment horizontal="center" vertical="center"/>
    </xf>
    <xf numFmtId="0" fontId="15" fillId="35" borderId="22" xfId="0" applyFont="1" applyFill="1" applyBorder="1" applyAlignment="1">
      <alignment horizontal="center" vertical="center"/>
    </xf>
    <xf numFmtId="0" fontId="54" fillId="36" borderId="79" xfId="51" applyNumberFormat="1" applyFill="1" applyBorder="1" applyAlignment="1" applyProtection="1">
      <alignment horizontal="center" vertical="center"/>
      <protection locked="0"/>
    </xf>
    <xf numFmtId="3" fontId="54" fillId="37" borderId="63" xfId="51" applyNumberFormat="1" applyFill="1" applyBorder="1" applyAlignment="1" applyProtection="1">
      <alignment horizontal="center" vertical="center"/>
      <protection locked="0"/>
    </xf>
    <xf numFmtId="0" fontId="54" fillId="36" borderId="0" xfId="51" applyFill="1" applyBorder="1" applyAlignment="1" applyProtection="1">
      <alignment horizontal="center" vertical="center"/>
      <protection locked="0"/>
    </xf>
    <xf numFmtId="0" fontId="15" fillId="35" borderId="32" xfId="0" applyFont="1" applyFill="1" applyBorder="1" applyAlignment="1">
      <alignment horizontal="center"/>
    </xf>
    <xf numFmtId="0" fontId="15" fillId="35" borderId="108" xfId="0" applyFont="1" applyFill="1" applyBorder="1" applyAlignment="1">
      <alignment horizontal="center"/>
    </xf>
    <xf numFmtId="0" fontId="15" fillId="35" borderId="36" xfId="0" applyFont="1" applyFill="1" applyBorder="1" applyAlignment="1">
      <alignment horizontal="center"/>
    </xf>
    <xf numFmtId="0" fontId="15" fillId="35" borderId="45" xfId="0" applyFont="1" applyFill="1" applyBorder="1" applyAlignment="1">
      <alignment horizontal="center"/>
    </xf>
    <xf numFmtId="0" fontId="54" fillId="36" borderId="63" xfId="51" applyNumberFormat="1" applyFill="1" applyBorder="1" applyAlignment="1" applyProtection="1">
      <alignment horizontal="center" vertical="center"/>
      <protection locked="0"/>
    </xf>
    <xf numFmtId="0" fontId="54" fillId="36" borderId="66" xfId="51" applyNumberFormat="1" applyFill="1" applyBorder="1" applyAlignment="1" applyProtection="1">
      <alignment horizontal="center" vertical="center"/>
      <protection locked="0"/>
    </xf>
    <xf numFmtId="0" fontId="54" fillId="36" borderId="75" xfId="51" applyNumberFormat="1" applyFill="1" applyBorder="1" applyAlignment="1" applyProtection="1">
      <alignment horizontal="center" vertical="center"/>
      <protection locked="0"/>
    </xf>
    <xf numFmtId="4" fontId="54" fillId="36" borderId="63" xfId="51" applyNumberFormat="1" applyFill="1" applyBorder="1" applyAlignment="1" applyProtection="1">
      <alignment horizontal="center" vertical="center"/>
      <protection locked="0"/>
    </xf>
    <xf numFmtId="4" fontId="54" fillId="36" borderId="66" xfId="51" applyNumberFormat="1" applyFill="1" applyBorder="1" applyAlignment="1" applyProtection="1">
      <alignment horizontal="center" vertical="center"/>
      <protection locked="0"/>
    </xf>
    <xf numFmtId="4" fontId="54" fillId="36" borderId="75" xfId="51" applyNumberFormat="1" applyFill="1" applyBorder="1" applyAlignment="1" applyProtection="1">
      <alignment horizontal="center" vertical="center"/>
      <protection locked="0"/>
    </xf>
    <xf numFmtId="0" fontId="54" fillId="36" borderId="48" xfId="51" applyNumberFormat="1" applyFill="1" applyBorder="1" applyAlignment="1" applyProtection="1">
      <alignment horizontal="center" vertical="center"/>
      <protection locked="0"/>
    </xf>
    <xf numFmtId="4" fontId="54" fillId="36" borderId="48" xfId="51" applyNumberFormat="1" applyFill="1" applyBorder="1" applyAlignment="1" applyProtection="1">
      <alignment horizontal="center" vertical="center"/>
      <protection locked="0"/>
    </xf>
    <xf numFmtId="166" fontId="54" fillId="35" borderId="75" xfId="51" applyNumberFormat="1" applyFill="1" applyBorder="1" applyAlignment="1" applyProtection="1">
      <alignment horizontal="center" vertical="center"/>
      <protection locked="0"/>
    </xf>
    <xf numFmtId="0" fontId="21" fillId="39" borderId="40" xfId="0" applyFont="1" applyFill="1" applyBorder="1" applyAlignment="1">
      <alignment horizontal="center" vertical="center"/>
    </xf>
    <xf numFmtId="0" fontId="21" fillId="39" borderId="109" xfId="0" applyFont="1" applyFill="1" applyBorder="1" applyAlignment="1">
      <alignment horizontal="center" vertical="center"/>
    </xf>
    <xf numFmtId="0" fontId="21" fillId="39" borderId="13" xfId="0" applyFont="1" applyFill="1" applyBorder="1" applyAlignment="1">
      <alignment horizontal="center" vertical="center"/>
    </xf>
    <xf numFmtId="0" fontId="5" fillId="35" borderId="12" xfId="0" applyFont="1" applyFill="1" applyBorder="1" applyAlignment="1">
      <alignment/>
    </xf>
    <xf numFmtId="0" fontId="20" fillId="35" borderId="40" xfId="48" applyFont="1" applyFill="1" applyBorder="1" applyAlignment="1">
      <alignment horizontal="center"/>
    </xf>
    <xf numFmtId="0" fontId="20" fillId="35" borderId="13" xfId="48" applyFont="1" applyFill="1" applyBorder="1" applyAlignment="1">
      <alignment horizontal="center"/>
    </xf>
    <xf numFmtId="0" fontId="20" fillId="35" borderId="40" xfId="52" applyFont="1" applyFill="1" applyBorder="1" applyAlignment="1">
      <alignment horizontal="center"/>
    </xf>
    <xf numFmtId="0" fontId="20" fillId="35" borderId="13" xfId="52" applyFont="1" applyFill="1" applyBorder="1" applyAlignment="1">
      <alignment horizontal="center"/>
    </xf>
    <xf numFmtId="0" fontId="19" fillId="35" borderId="12" xfId="0" applyFont="1" applyFill="1" applyBorder="1" applyAlignment="1" applyProtection="1">
      <alignment horizontal="left" vertical="top" wrapText="1"/>
      <protection locked="0"/>
    </xf>
    <xf numFmtId="0" fontId="19" fillId="35" borderId="40" xfId="0" applyFont="1" applyFill="1" applyBorder="1" applyAlignment="1" applyProtection="1">
      <alignment horizontal="left" vertical="top" wrapText="1"/>
      <protection locked="0"/>
    </xf>
    <xf numFmtId="0" fontId="19" fillId="35" borderId="109" xfId="0" applyFont="1" applyFill="1" applyBorder="1" applyAlignment="1" applyProtection="1">
      <alignment horizontal="left" vertical="top" wrapText="1"/>
      <protection locked="0"/>
    </xf>
    <xf numFmtId="0" fontId="19" fillId="35" borderId="13" xfId="0" applyFont="1" applyFill="1" applyBorder="1" applyAlignment="1" applyProtection="1">
      <alignment horizontal="left" vertical="top" wrapText="1"/>
      <protection locked="0"/>
    </xf>
    <xf numFmtId="0" fontId="15" fillId="35" borderId="12" xfId="0" applyFont="1" applyFill="1" applyBorder="1" applyAlignment="1" applyProtection="1">
      <alignment horizontal="left" vertical="top" wrapText="1"/>
      <protection locked="0"/>
    </xf>
    <xf numFmtId="0" fontId="15" fillId="35" borderId="40" xfId="0" applyFont="1" applyFill="1" applyBorder="1" applyAlignment="1" applyProtection="1">
      <alignment horizontal="left" vertical="center" wrapText="1"/>
      <protection locked="0"/>
    </xf>
    <xf numFmtId="0" fontId="15" fillId="35" borderId="109" xfId="0" applyFont="1" applyFill="1" applyBorder="1" applyAlignment="1" applyProtection="1">
      <alignment horizontal="left" vertical="center" wrapText="1"/>
      <protection locked="0"/>
    </xf>
    <xf numFmtId="0" fontId="15" fillId="35" borderId="13" xfId="0" applyFont="1" applyFill="1" applyBorder="1" applyAlignment="1" applyProtection="1">
      <alignment horizontal="left" vertical="center" wrapText="1"/>
      <protection locked="0"/>
    </xf>
    <xf numFmtId="0" fontId="0" fillId="33" borderId="109" xfId="0" applyFill="1" applyBorder="1" applyAlignment="1" applyProtection="1">
      <alignment horizontal="center"/>
      <protection locked="0"/>
    </xf>
    <xf numFmtId="0" fontId="0" fillId="33" borderId="0" xfId="0" applyFill="1" applyBorder="1" applyAlignment="1" applyProtection="1">
      <alignment horizontal="center"/>
      <protection locked="0"/>
    </xf>
    <xf numFmtId="0" fontId="15" fillId="35" borderId="12" xfId="0" applyFont="1" applyFill="1" applyBorder="1" applyAlignment="1" applyProtection="1">
      <alignment vertical="top" wrapText="1"/>
      <protection locked="0"/>
    </xf>
    <xf numFmtId="0" fontId="0" fillId="33" borderId="110" xfId="0" applyFill="1" applyBorder="1" applyAlignment="1" applyProtection="1">
      <alignment horizontal="center"/>
      <protection locked="0"/>
    </xf>
    <xf numFmtId="0" fontId="15" fillId="35" borderId="40" xfId="0" applyFont="1" applyFill="1" applyBorder="1" applyAlignment="1" applyProtection="1">
      <alignment horizontal="left" vertical="top" wrapText="1"/>
      <protection locked="0"/>
    </xf>
    <xf numFmtId="0" fontId="15" fillId="35" borderId="109" xfId="0" applyFont="1" applyFill="1" applyBorder="1" applyAlignment="1" applyProtection="1">
      <alignment horizontal="left" vertical="top" wrapText="1"/>
      <protection locked="0"/>
    </xf>
    <xf numFmtId="0" fontId="15" fillId="35" borderId="13" xfId="0" applyFont="1" applyFill="1" applyBorder="1" applyAlignment="1" applyProtection="1">
      <alignment horizontal="left" vertical="top" wrapText="1"/>
      <protection locked="0"/>
    </xf>
    <xf numFmtId="0" fontId="15" fillId="35" borderId="12" xfId="0" applyFont="1" applyFill="1" applyBorder="1" applyAlignment="1" applyProtection="1">
      <alignment horizontal="center"/>
      <protection locked="0"/>
    </xf>
    <xf numFmtId="0" fontId="5" fillId="0" borderId="13" xfId="0" applyFont="1" applyBorder="1" applyAlignment="1">
      <alignment horizontal="center"/>
    </xf>
    <xf numFmtId="0" fontId="5" fillId="0" borderId="12" xfId="0" applyFont="1" applyBorder="1" applyAlignment="1">
      <alignment horizontal="center"/>
    </xf>
    <xf numFmtId="0" fontId="5" fillId="0" borderId="14"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19050</xdr:colOff>
      <xdr:row>3</xdr:row>
      <xdr:rowOff>133350</xdr:rowOff>
    </xdr:to>
    <xdr:pic>
      <xdr:nvPicPr>
        <xdr:cNvPr id="1" name="Picture 121"/>
        <xdr:cNvPicPr preferRelativeResize="1">
          <a:picLocks noChangeAspect="1"/>
        </xdr:cNvPicPr>
      </xdr:nvPicPr>
      <xdr:blipFill>
        <a:blip r:embed="rId1"/>
        <a:stretch>
          <a:fillRect/>
        </a:stretch>
      </xdr:blipFill>
      <xdr:spPr>
        <a:xfrm>
          <a:off x="0" y="0"/>
          <a:ext cx="10391775" cy="1152525"/>
        </a:xfrm>
        <a:prstGeom prst="rect">
          <a:avLst/>
        </a:prstGeom>
        <a:noFill/>
        <a:ln w="9525" cmpd="sng">
          <a:noFill/>
        </a:ln>
      </xdr:spPr>
    </xdr:pic>
    <xdr:clientData/>
  </xdr:twoCellAnchor>
  <xdr:twoCellAnchor editAs="oneCell">
    <xdr:from>
      <xdr:col>10</xdr:col>
      <xdr:colOff>190500</xdr:colOff>
      <xdr:row>0</xdr:row>
      <xdr:rowOff>171450</xdr:rowOff>
    </xdr:from>
    <xdr:to>
      <xdr:col>10</xdr:col>
      <xdr:colOff>2733675</xdr:colOff>
      <xdr:row>2</xdr:row>
      <xdr:rowOff>171450</xdr:rowOff>
    </xdr:to>
    <xdr:pic>
      <xdr:nvPicPr>
        <xdr:cNvPr id="2" name="Picture 5" descr="Color-Code-APDAT.gif"/>
        <xdr:cNvPicPr preferRelativeResize="1">
          <a:picLocks noChangeAspect="1"/>
        </xdr:cNvPicPr>
      </xdr:nvPicPr>
      <xdr:blipFill>
        <a:blip r:embed="rId2"/>
        <a:stretch>
          <a:fillRect/>
        </a:stretch>
      </xdr:blipFill>
      <xdr:spPr>
        <a:xfrm>
          <a:off x="10563225" y="171450"/>
          <a:ext cx="25431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466725</xdr:colOff>
      <xdr:row>4</xdr:row>
      <xdr:rowOff>104775</xdr:rowOff>
    </xdr:from>
    <xdr:ext cx="3248025" cy="5295900"/>
    <xdr:sp>
      <xdr:nvSpPr>
        <xdr:cNvPr id="1" name="TextBox 1"/>
        <xdr:cNvSpPr txBox="1">
          <a:spLocks noChangeArrowheads="1"/>
        </xdr:cNvSpPr>
      </xdr:nvSpPr>
      <xdr:spPr>
        <a:xfrm>
          <a:off x="10448925" y="1485900"/>
          <a:ext cx="3248025" cy="5295900"/>
        </a:xfrm>
        <a:prstGeom prst="rect">
          <a:avLst/>
        </a:prstGeom>
        <a:solidFill>
          <a:srgbClr val="FFFFFF"/>
        </a:solidFill>
        <a:ln w="25400" cmpd="sng">
          <a:solidFill>
            <a:srgbClr val="1F497D"/>
          </a:solidFill>
          <a:headEnd type="none"/>
          <a:tailEnd type="none"/>
        </a:ln>
      </xdr:spPr>
      <xdr:txBody>
        <a:bodyPr vertOverflow="clip" wrap="square" lIns="91440" tIns="45720" rIns="91440" bIns="45720"/>
        <a:p>
          <a:pPr algn="l">
            <a:defRPr/>
          </a:pPr>
          <a:r>
            <a:rPr lang="en-US" cap="none" sz="1400" b="0" i="0" u="sng" baseline="0">
              <a:solidFill>
                <a:srgbClr val="000000"/>
              </a:solidFill>
              <a:latin typeface="Calibri"/>
              <a:ea typeface="Calibri"/>
              <a:cs typeface="Calibri"/>
            </a:rPr>
            <a:t>It is highly recommended to consult with District maintenance personnel concerning appropriate maintenance costs for different pavement structures</a:t>
          </a:r>
          <a:r>
            <a:rPr lang="en-US" cap="none" sz="1400" b="0" i="0" u="none" baseline="0">
              <a:solidFill>
                <a:srgbClr val="000000"/>
              </a:solidFill>
              <a:latin typeface="Calibri"/>
              <a:ea typeface="Calibri"/>
              <a:cs typeface="Calibri"/>
            </a:rPr>
            <a:t>.  You can use the “Maintenance Lookup Searching Tool” (MLSTool) to retrieve maintenance costs. Maintenance costs provided by MLSTool are based on statistical analysis of data stored in the Pavement Management Information System (PMIS) from Maintenance Management Informatin System (PMIS).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MLSTool suggests maintenance costs from  cumulative frequency analysis conducted by type of pavement and  project location.  Percentage of cumulative frequency can be increased progresively over the years to reflect increase in maintenance costs over time. For example, 5% at year 1 and 95% at year 30.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For more details and guidelines please refere to TxDOT Final Report for 0-6085 “Considerations for Rigid vs. Flexible Pavement Designs when Allowed as Alternate Bids”.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247650</xdr:colOff>
      <xdr:row>56</xdr:row>
      <xdr:rowOff>28575</xdr:rowOff>
    </xdr:to>
    <xdr:pic>
      <xdr:nvPicPr>
        <xdr:cNvPr id="1" name="Picture 1" descr="Visio-APDAT-FlowChart-12242008_Page_1.jpg"/>
        <xdr:cNvPicPr preferRelativeResize="1">
          <a:picLocks noChangeAspect="1"/>
        </xdr:cNvPicPr>
      </xdr:nvPicPr>
      <xdr:blipFill>
        <a:blip r:embed="rId1"/>
        <a:stretch>
          <a:fillRect/>
        </a:stretch>
      </xdr:blipFill>
      <xdr:spPr>
        <a:xfrm>
          <a:off x="0" y="0"/>
          <a:ext cx="7562850" cy="10696575"/>
        </a:xfrm>
        <a:prstGeom prst="rect">
          <a:avLst/>
        </a:prstGeom>
        <a:noFill/>
        <a:ln w="9525" cmpd="sng">
          <a:noFill/>
        </a:ln>
      </xdr:spPr>
    </xdr:pic>
    <xdr:clientData/>
  </xdr:twoCellAnchor>
  <xdr:twoCellAnchor editAs="oneCell">
    <xdr:from>
      <xdr:col>11</xdr:col>
      <xdr:colOff>504825</xdr:colOff>
      <xdr:row>4</xdr:row>
      <xdr:rowOff>66675</xdr:rowOff>
    </xdr:from>
    <xdr:to>
      <xdr:col>24</xdr:col>
      <xdr:colOff>142875</xdr:colOff>
      <xdr:row>60</xdr:row>
      <xdr:rowOff>95250</xdr:rowOff>
    </xdr:to>
    <xdr:pic>
      <xdr:nvPicPr>
        <xdr:cNvPr id="2" name="Picture 2" descr="Visio-APDAT-FlowChart-12242008_Page_2.jpg"/>
        <xdr:cNvPicPr preferRelativeResize="1">
          <a:picLocks noChangeAspect="1"/>
        </xdr:cNvPicPr>
      </xdr:nvPicPr>
      <xdr:blipFill>
        <a:blip r:embed="rId2"/>
        <a:stretch>
          <a:fillRect/>
        </a:stretch>
      </xdr:blipFill>
      <xdr:spPr>
        <a:xfrm>
          <a:off x="7210425" y="828675"/>
          <a:ext cx="7562850" cy="10696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FFFF00"/>
    <pageSetUpPr fitToPage="1"/>
  </sheetPr>
  <dimension ref="A1:R115"/>
  <sheetViews>
    <sheetView tabSelected="1" zoomScale="85" zoomScaleNormal="85" workbookViewId="0" topLeftCell="A1">
      <selection activeCell="B1" sqref="B1"/>
    </sheetView>
  </sheetViews>
  <sheetFormatPr defaultColWidth="9.140625" defaultRowHeight="15"/>
  <cols>
    <col min="1" max="1" width="3.8515625" style="0" customWidth="1"/>
    <col min="2" max="2" width="20.57421875" style="0" customWidth="1"/>
    <col min="3" max="3" width="24.7109375" style="0" customWidth="1"/>
    <col min="4" max="4" width="21.7109375" style="0" bestFit="1" customWidth="1"/>
    <col min="5" max="5" width="14.8515625" style="0" customWidth="1"/>
    <col min="6" max="6" width="15.00390625" style="0" bestFit="1" customWidth="1"/>
    <col min="7" max="7" width="21.421875" style="0" customWidth="1"/>
    <col min="8" max="8" width="14.57421875" style="0" customWidth="1"/>
    <col min="9" max="9" width="15.421875" style="0" bestFit="1" customWidth="1"/>
    <col min="10" max="10" width="3.421875" style="0" customWidth="1"/>
    <col min="11" max="11" width="83.7109375" style="0" customWidth="1"/>
    <col min="12" max="12" width="31.8515625" style="0" bestFit="1" customWidth="1"/>
    <col min="13" max="13" width="11.28125" style="0" bestFit="1" customWidth="1"/>
    <col min="14" max="14" width="9.140625" style="0" hidden="1" customWidth="1"/>
    <col min="15" max="15" width="8.7109375" style="0" hidden="1" customWidth="1"/>
    <col min="16" max="16" width="0.9921875" style="0" hidden="1" customWidth="1"/>
    <col min="17" max="17" width="9.140625" style="0" hidden="1" customWidth="1"/>
    <col min="18" max="18" width="15.00390625" style="0" hidden="1" customWidth="1"/>
    <col min="19" max="19" width="0" style="0" hidden="1" customWidth="1"/>
  </cols>
  <sheetData>
    <row r="1" spans="11:13" ht="30.75" customHeight="1">
      <c r="K1" s="33"/>
      <c r="L1" s="33"/>
      <c r="M1" s="34"/>
    </row>
    <row r="2" spans="11:13" ht="26.25" customHeight="1">
      <c r="K2" s="33"/>
      <c r="L2" s="33"/>
      <c r="M2" s="35"/>
    </row>
    <row r="3" spans="11:13" ht="23.25" customHeight="1">
      <c r="K3" s="33"/>
      <c r="L3" s="37"/>
      <c r="M3" s="36"/>
    </row>
    <row r="4" spans="1:13" ht="15.75" thickBot="1">
      <c r="A4" s="1"/>
      <c r="B4" s="2"/>
      <c r="C4" s="2"/>
      <c r="D4" s="2"/>
      <c r="E4" s="2"/>
      <c r="F4" s="2"/>
      <c r="G4" s="2"/>
      <c r="H4" s="2"/>
      <c r="I4" s="2"/>
      <c r="J4" s="1"/>
      <c r="K4" s="33"/>
      <c r="L4" s="37"/>
      <c r="M4" s="35"/>
    </row>
    <row r="5" spans="1:13" ht="30" thickBot="1">
      <c r="A5" s="93"/>
      <c r="B5" s="253" t="s">
        <v>13</v>
      </c>
      <c r="C5" s="254"/>
      <c r="D5" s="254"/>
      <c r="E5" s="254"/>
      <c r="F5" s="254"/>
      <c r="G5" s="254"/>
      <c r="H5" s="254"/>
      <c r="I5" s="255"/>
      <c r="J5" s="93"/>
      <c r="K5" s="29" t="s">
        <v>377</v>
      </c>
      <c r="L5" s="33"/>
      <c r="M5" s="34"/>
    </row>
    <row r="6" spans="1:13" ht="16.5" thickBot="1" thickTop="1">
      <c r="A6" s="93"/>
      <c r="B6" s="146" t="s">
        <v>30</v>
      </c>
      <c r="C6" s="229"/>
      <c r="D6" s="256" t="s">
        <v>50</v>
      </c>
      <c r="E6" s="257"/>
      <c r="F6" s="257"/>
      <c r="G6" s="257"/>
      <c r="H6" s="257"/>
      <c r="I6" s="258"/>
      <c r="J6" s="93"/>
      <c r="K6" s="26"/>
      <c r="L6" s="33"/>
      <c r="M6" s="34"/>
    </row>
    <row r="7" spans="1:12" ht="15.75" thickBot="1">
      <c r="A7" s="93"/>
      <c r="B7" s="154" t="s">
        <v>31</v>
      </c>
      <c r="C7" s="199"/>
      <c r="D7" s="203" t="s">
        <v>9</v>
      </c>
      <c r="E7" s="204"/>
      <c r="F7" s="204"/>
      <c r="G7" s="204"/>
      <c r="H7" s="204"/>
      <c r="I7" s="205"/>
      <c r="J7" s="93"/>
      <c r="K7" s="26"/>
      <c r="L7" s="33"/>
    </row>
    <row r="8" spans="1:12" ht="15.75" thickBot="1">
      <c r="A8" s="93"/>
      <c r="B8" s="154" t="s">
        <v>0</v>
      </c>
      <c r="C8" s="199"/>
      <c r="D8" s="231" t="s">
        <v>50</v>
      </c>
      <c r="E8" s="204"/>
      <c r="F8" s="204"/>
      <c r="G8" s="204"/>
      <c r="H8" s="204"/>
      <c r="I8" s="205"/>
      <c r="J8" s="93"/>
      <c r="K8" s="26"/>
      <c r="L8" s="33"/>
    </row>
    <row r="9" spans="1:12" ht="15.75" thickBot="1">
      <c r="A9" s="93"/>
      <c r="B9" s="154" t="s">
        <v>1</v>
      </c>
      <c r="C9" s="199"/>
      <c r="D9" s="246" t="s">
        <v>456</v>
      </c>
      <c r="E9" s="247"/>
      <c r="F9" s="247"/>
      <c r="G9" s="247"/>
      <c r="H9" s="247"/>
      <c r="I9" s="248"/>
      <c r="J9" s="93"/>
      <c r="K9" s="120" t="s">
        <v>454</v>
      </c>
      <c r="L9" s="33"/>
    </row>
    <row r="10" spans="1:12" ht="15.75" thickBot="1">
      <c r="A10" s="93"/>
      <c r="B10" s="154" t="s">
        <v>7</v>
      </c>
      <c r="C10" s="199"/>
      <c r="D10" s="249" t="s">
        <v>457</v>
      </c>
      <c r="E10" s="224"/>
      <c r="F10" s="224"/>
      <c r="G10" s="224"/>
      <c r="H10" s="224"/>
      <c r="I10" s="250"/>
      <c r="J10" s="93"/>
      <c r="K10" s="120" t="s">
        <v>453</v>
      </c>
      <c r="L10" s="33"/>
    </row>
    <row r="11" spans="1:12" ht="15.75" thickBot="1">
      <c r="A11" s="93"/>
      <c r="B11" s="146" t="s">
        <v>34</v>
      </c>
      <c r="C11" s="147"/>
      <c r="D11" s="203">
        <v>0</v>
      </c>
      <c r="E11" s="204"/>
      <c r="F11" s="204"/>
      <c r="G11" s="204"/>
      <c r="H11" s="204"/>
      <c r="I11" s="205"/>
      <c r="J11" s="93"/>
      <c r="K11" s="119"/>
      <c r="L11" s="33"/>
    </row>
    <row r="12" spans="1:12" ht="15.75" thickBot="1">
      <c r="A12" s="93"/>
      <c r="B12" s="146" t="s">
        <v>33</v>
      </c>
      <c r="C12" s="147"/>
      <c r="D12" s="203">
        <v>6.8</v>
      </c>
      <c r="E12" s="204"/>
      <c r="F12" s="204"/>
      <c r="G12" s="204"/>
      <c r="H12" s="204"/>
      <c r="I12" s="205"/>
      <c r="J12" s="93"/>
      <c r="K12" s="26"/>
      <c r="L12" s="33"/>
    </row>
    <row r="13" spans="1:12" ht="15.75" thickBot="1">
      <c r="A13" s="93"/>
      <c r="B13" s="154" t="s">
        <v>35</v>
      </c>
      <c r="C13" s="199"/>
      <c r="D13" s="200">
        <f>D12-D11</f>
        <v>6.8</v>
      </c>
      <c r="E13" s="201"/>
      <c r="F13" s="201"/>
      <c r="G13" s="201"/>
      <c r="H13" s="201"/>
      <c r="I13" s="202"/>
      <c r="J13" s="93"/>
      <c r="K13" s="26"/>
      <c r="L13" s="33"/>
    </row>
    <row r="14" spans="1:12" ht="15.75" thickBot="1">
      <c r="A14" s="93"/>
      <c r="B14" s="154" t="s">
        <v>2</v>
      </c>
      <c r="C14" s="199"/>
      <c r="D14" s="231" t="s">
        <v>47</v>
      </c>
      <c r="E14" s="204"/>
      <c r="F14" s="204"/>
      <c r="G14" s="204"/>
      <c r="H14" s="204"/>
      <c r="I14" s="205"/>
      <c r="J14" s="93"/>
      <c r="K14" s="26"/>
      <c r="L14" s="33"/>
    </row>
    <row r="15" spans="1:12" ht="20.25" thickBot="1">
      <c r="A15" s="93"/>
      <c r="B15" s="140" t="s">
        <v>14</v>
      </c>
      <c r="C15" s="141"/>
      <c r="D15" s="141"/>
      <c r="E15" s="141"/>
      <c r="F15" s="141"/>
      <c r="G15" s="141"/>
      <c r="H15" s="141"/>
      <c r="I15" s="142"/>
      <c r="J15" s="93"/>
      <c r="K15" s="26"/>
      <c r="L15" s="33"/>
    </row>
    <row r="16" spans="1:12" ht="16.5" thickBot="1" thickTop="1">
      <c r="A16" s="93"/>
      <c r="B16" s="244" t="s">
        <v>46</v>
      </c>
      <c r="C16" s="245"/>
      <c r="D16" s="241">
        <v>26</v>
      </c>
      <c r="E16" s="242"/>
      <c r="F16" s="242"/>
      <c r="G16" s="242"/>
      <c r="H16" s="242"/>
      <c r="I16" s="243"/>
      <c r="J16" s="93"/>
      <c r="K16" s="26"/>
      <c r="L16" s="33"/>
    </row>
    <row r="17" spans="1:12" ht="15.75" thickBot="1">
      <c r="A17" s="93"/>
      <c r="B17" s="146" t="s">
        <v>5</v>
      </c>
      <c r="C17" s="147"/>
      <c r="D17" s="235">
        <v>24.7</v>
      </c>
      <c r="E17" s="236"/>
      <c r="F17" s="236"/>
      <c r="G17" s="236"/>
      <c r="H17" s="236"/>
      <c r="I17" s="237"/>
      <c r="J17" s="93"/>
      <c r="K17" s="26"/>
      <c r="L17" s="33"/>
    </row>
    <row r="18" spans="1:12" ht="15.75" thickBot="1">
      <c r="A18" s="93"/>
      <c r="B18" s="146" t="s">
        <v>6</v>
      </c>
      <c r="C18" s="147"/>
      <c r="D18" s="235">
        <f>-0.005*D17+1.2</f>
        <v>1.0765</v>
      </c>
      <c r="E18" s="236"/>
      <c r="F18" s="236"/>
      <c r="G18" s="236"/>
      <c r="H18" s="236"/>
      <c r="I18" s="237"/>
      <c r="J18" s="93"/>
      <c r="K18" s="26"/>
      <c r="L18" s="33"/>
    </row>
    <row r="19" spans="1:12" ht="15.75" thickBot="1">
      <c r="A19" s="93"/>
      <c r="B19" s="146" t="s">
        <v>51</v>
      </c>
      <c r="C19" s="147"/>
      <c r="D19" s="238">
        <f>(5.908*D18^2-7.0551*D18+2.5277)*20022550</f>
        <v>35627803.96791464</v>
      </c>
      <c r="E19" s="239"/>
      <c r="F19" s="239"/>
      <c r="G19" s="239"/>
      <c r="H19" s="239"/>
      <c r="I19" s="240"/>
      <c r="J19" s="93"/>
      <c r="K19" s="26"/>
      <c r="L19" s="33"/>
    </row>
    <row r="20" spans="1:12" ht="15.75" thickBot="1">
      <c r="A20" s="93"/>
      <c r="B20" s="146" t="s">
        <v>52</v>
      </c>
      <c r="C20" s="147"/>
      <c r="D20" s="238">
        <f>(5.908*D18^2-7.0551*D18+2.5277)*1658945</f>
        <v>2951900.0953201344</v>
      </c>
      <c r="E20" s="239"/>
      <c r="F20" s="239"/>
      <c r="G20" s="239"/>
      <c r="H20" s="239"/>
      <c r="I20" s="240"/>
      <c r="J20" s="93"/>
      <c r="K20" s="26"/>
      <c r="L20" s="33"/>
    </row>
    <row r="21" spans="1:12" ht="20.25" thickBot="1">
      <c r="A21" s="93"/>
      <c r="B21" s="140" t="s">
        <v>25</v>
      </c>
      <c r="C21" s="141"/>
      <c r="D21" s="141"/>
      <c r="E21" s="141"/>
      <c r="F21" s="141"/>
      <c r="G21" s="141"/>
      <c r="H21" s="141"/>
      <c r="I21" s="142"/>
      <c r="J21" s="93"/>
      <c r="K21" s="26"/>
      <c r="L21" s="33"/>
    </row>
    <row r="22" spans="1:12" ht="16.5" thickBot="1" thickTop="1">
      <c r="A22" s="93"/>
      <c r="B22" s="146" t="s">
        <v>26</v>
      </c>
      <c r="C22" s="229"/>
      <c r="D22" s="232">
        <v>55400</v>
      </c>
      <c r="E22" s="233"/>
      <c r="F22" s="233"/>
      <c r="G22" s="233"/>
      <c r="H22" s="233"/>
      <c r="I22" s="234"/>
      <c r="J22" s="93"/>
      <c r="K22" s="26"/>
      <c r="L22" s="33"/>
    </row>
    <row r="23" spans="1:12" ht="15.75" thickBot="1">
      <c r="A23" s="93"/>
      <c r="B23" s="154" t="s">
        <v>53</v>
      </c>
      <c r="C23" s="199"/>
      <c r="D23" s="203">
        <v>1</v>
      </c>
      <c r="E23" s="204"/>
      <c r="F23" s="204"/>
      <c r="G23" s="204"/>
      <c r="H23" s="204"/>
      <c r="I23" s="205"/>
      <c r="J23" s="93"/>
      <c r="K23" s="26"/>
      <c r="L23" s="33"/>
    </row>
    <row r="24" spans="1:12" ht="15.75" thickBot="1">
      <c r="A24" s="93"/>
      <c r="B24" s="146" t="s">
        <v>54</v>
      </c>
      <c r="C24" s="147"/>
      <c r="D24" s="200">
        <f>D22*D23/100</f>
        <v>554</v>
      </c>
      <c r="E24" s="201"/>
      <c r="F24" s="201"/>
      <c r="G24" s="201"/>
      <c r="H24" s="201"/>
      <c r="I24" s="202"/>
      <c r="J24" s="93"/>
      <c r="K24" s="26"/>
      <c r="L24" s="33"/>
    </row>
    <row r="25" spans="1:12" ht="15.75" thickBot="1">
      <c r="A25" s="93"/>
      <c r="B25" s="154" t="s">
        <v>27</v>
      </c>
      <c r="C25" s="199"/>
      <c r="D25" s="203">
        <v>2.7</v>
      </c>
      <c r="E25" s="204"/>
      <c r="F25" s="204"/>
      <c r="G25" s="204"/>
      <c r="H25" s="204"/>
      <c r="I25" s="205"/>
      <c r="J25" s="93"/>
      <c r="K25" s="26"/>
      <c r="L25" s="33"/>
    </row>
    <row r="26" spans="1:12" ht="15.75" thickBot="1">
      <c r="A26" s="93"/>
      <c r="B26" s="146" t="s">
        <v>37</v>
      </c>
      <c r="C26" s="229"/>
      <c r="D26" s="206">
        <v>10000000</v>
      </c>
      <c r="E26" s="207"/>
      <c r="F26" s="207"/>
      <c r="G26" s="207"/>
      <c r="H26" s="207"/>
      <c r="I26" s="208"/>
      <c r="J26" s="93"/>
      <c r="K26" s="26"/>
      <c r="L26" s="33"/>
    </row>
    <row r="27" spans="1:12" ht="30" thickBot="1">
      <c r="A27" s="93"/>
      <c r="B27" s="157" t="s">
        <v>12</v>
      </c>
      <c r="C27" s="158"/>
      <c r="D27" s="158"/>
      <c r="E27" s="158"/>
      <c r="F27" s="158"/>
      <c r="G27" s="158"/>
      <c r="H27" s="158"/>
      <c r="I27" s="159"/>
      <c r="J27" s="93"/>
      <c r="K27" s="26"/>
      <c r="L27" s="33"/>
    </row>
    <row r="28" spans="1:12" ht="22.5" thickBot="1" thickTop="1">
      <c r="A28" s="93"/>
      <c r="B28" s="213"/>
      <c r="C28" s="214"/>
      <c r="D28" s="211" t="s">
        <v>16</v>
      </c>
      <c r="E28" s="209"/>
      <c r="F28" s="212"/>
      <c r="G28" s="209" t="s">
        <v>15</v>
      </c>
      <c r="H28" s="209"/>
      <c r="I28" s="210"/>
      <c r="J28" s="93"/>
      <c r="K28" s="26"/>
      <c r="L28" s="33"/>
    </row>
    <row r="29" spans="1:12" ht="15.75" customHeight="1" thickBot="1" thickTop="1">
      <c r="A29" s="93"/>
      <c r="B29" s="146" t="s">
        <v>3</v>
      </c>
      <c r="C29" s="147"/>
      <c r="D29" s="203">
        <v>4.5</v>
      </c>
      <c r="E29" s="204"/>
      <c r="F29" s="205"/>
      <c r="G29" s="203">
        <v>4.5</v>
      </c>
      <c r="H29" s="204"/>
      <c r="I29" s="205"/>
      <c r="J29" s="93"/>
      <c r="K29" s="26"/>
      <c r="L29" s="33"/>
    </row>
    <row r="30" spans="1:15" ht="15.75" customHeight="1" thickBot="1">
      <c r="A30" s="93"/>
      <c r="B30" s="146" t="s">
        <v>4</v>
      </c>
      <c r="C30" s="147"/>
      <c r="D30" s="203">
        <v>2.5</v>
      </c>
      <c r="E30" s="204"/>
      <c r="F30" s="205"/>
      <c r="G30" s="203">
        <v>2.5</v>
      </c>
      <c r="H30" s="204"/>
      <c r="I30" s="205"/>
      <c r="J30" s="93"/>
      <c r="K30" s="26"/>
      <c r="L30" s="38"/>
      <c r="M30" s="7"/>
      <c r="N30" s="7"/>
      <c r="O30" s="7"/>
    </row>
    <row r="31" spans="1:15" ht="15.75" customHeight="1" thickBot="1">
      <c r="A31" s="93"/>
      <c r="B31" s="146" t="s">
        <v>19</v>
      </c>
      <c r="C31" s="147"/>
      <c r="D31" s="203">
        <v>95</v>
      </c>
      <c r="E31" s="204"/>
      <c r="F31" s="205"/>
      <c r="G31" s="203">
        <v>95</v>
      </c>
      <c r="H31" s="204"/>
      <c r="I31" s="205"/>
      <c r="J31" s="93"/>
      <c r="K31" s="26"/>
      <c r="L31" s="38"/>
      <c r="M31" s="7"/>
      <c r="N31" s="7"/>
      <c r="O31" s="7"/>
    </row>
    <row r="32" spans="1:15" ht="15.75" customHeight="1" thickBot="1">
      <c r="A32" s="93"/>
      <c r="B32" s="146" t="s">
        <v>39</v>
      </c>
      <c r="C32" s="147"/>
      <c r="D32" s="215"/>
      <c r="E32" s="216"/>
      <c r="F32" s="217"/>
      <c r="G32" s="215"/>
      <c r="H32" s="216"/>
      <c r="I32" s="230"/>
      <c r="J32" s="93"/>
      <c r="K32" s="26"/>
      <c r="L32" s="38"/>
      <c r="M32" s="7"/>
      <c r="N32" s="7"/>
      <c r="O32" s="7"/>
    </row>
    <row r="33" spans="1:15" ht="35.25" customHeight="1" thickBot="1">
      <c r="A33" s="93"/>
      <c r="B33" s="146" t="s">
        <v>378</v>
      </c>
      <c r="C33" s="147"/>
      <c r="D33" s="226" t="s">
        <v>380</v>
      </c>
      <c r="E33" s="227"/>
      <c r="F33" s="228"/>
      <c r="G33" s="251" t="s">
        <v>381</v>
      </c>
      <c r="H33" s="227"/>
      <c r="I33" s="252"/>
      <c r="J33" s="93"/>
      <c r="K33" s="26"/>
      <c r="L33" s="38"/>
      <c r="M33" s="7"/>
      <c r="N33" s="7"/>
      <c r="O33" s="7"/>
    </row>
    <row r="34" spans="1:15" ht="15.75" customHeight="1" thickBot="1">
      <c r="A34" s="93"/>
      <c r="B34" s="146" t="s">
        <v>38</v>
      </c>
      <c r="C34" s="147"/>
      <c r="D34" s="223">
        <v>3</v>
      </c>
      <c r="E34" s="224"/>
      <c r="F34" s="225"/>
      <c r="G34" s="223">
        <v>4</v>
      </c>
      <c r="H34" s="224"/>
      <c r="I34" s="250"/>
      <c r="J34" s="93"/>
      <c r="K34" s="26"/>
      <c r="L34" s="38"/>
      <c r="M34" s="7"/>
      <c r="N34" s="7"/>
      <c r="O34" s="7"/>
    </row>
    <row r="35" spans="1:18" s="7" customFormat="1" ht="15.75" thickBot="1">
      <c r="A35" s="93"/>
      <c r="B35" s="218"/>
      <c r="C35" s="219"/>
      <c r="D35" s="5" t="s">
        <v>10</v>
      </c>
      <c r="E35" s="5" t="s">
        <v>11</v>
      </c>
      <c r="F35" s="5" t="s">
        <v>362</v>
      </c>
      <c r="G35" s="5" t="s">
        <v>10</v>
      </c>
      <c r="H35" s="5" t="s">
        <v>11</v>
      </c>
      <c r="I35" s="6" t="s">
        <v>363</v>
      </c>
      <c r="J35" s="93"/>
      <c r="K35" s="26"/>
      <c r="L35" s="38"/>
      <c r="N35" s="38"/>
      <c r="O35" s="38"/>
      <c r="P35" s="38"/>
      <c r="Q35" s="38"/>
      <c r="R35" s="38"/>
    </row>
    <row r="36" spans="1:18" s="7" customFormat="1" ht="15.75" thickBot="1">
      <c r="A36" s="93"/>
      <c r="B36" s="220"/>
      <c r="C36" s="221"/>
      <c r="D36" s="121" t="s">
        <v>41</v>
      </c>
      <c r="E36" s="122">
        <v>11.5</v>
      </c>
      <c r="F36" s="123">
        <v>59.1</v>
      </c>
      <c r="G36" s="121" t="s">
        <v>42</v>
      </c>
      <c r="H36" s="122">
        <v>14</v>
      </c>
      <c r="I36" s="124">
        <v>65</v>
      </c>
      <c r="J36" s="93"/>
      <c r="K36" s="26"/>
      <c r="L36" s="38"/>
      <c r="N36" s="38"/>
      <c r="O36" s="265"/>
      <c r="P36" s="265"/>
      <c r="Q36" s="265"/>
      <c r="R36" s="43" t="s">
        <v>408</v>
      </c>
    </row>
    <row r="37" spans="1:18" s="7" customFormat="1" ht="15.75" thickBot="1">
      <c r="A37" s="93"/>
      <c r="B37" s="220"/>
      <c r="C37" s="221"/>
      <c r="D37" s="125" t="s">
        <v>364</v>
      </c>
      <c r="E37" s="126">
        <v>6</v>
      </c>
      <c r="F37" s="127">
        <v>6.67</v>
      </c>
      <c r="G37" s="125" t="s">
        <v>41</v>
      </c>
      <c r="H37" s="126">
        <v>1</v>
      </c>
      <c r="I37" s="128">
        <v>5.14</v>
      </c>
      <c r="J37" s="93"/>
      <c r="K37" s="26"/>
      <c r="L37" s="38"/>
      <c r="N37" s="38"/>
      <c r="O37" s="156"/>
      <c r="P37" s="156"/>
      <c r="Q37" s="156"/>
      <c r="R37" s="43" t="s">
        <v>409</v>
      </c>
    </row>
    <row r="38" spans="1:18" s="7" customFormat="1" ht="15.75" thickBot="1">
      <c r="A38" s="93"/>
      <c r="B38" s="220"/>
      <c r="C38" s="221"/>
      <c r="D38" s="125" t="s">
        <v>365</v>
      </c>
      <c r="E38" s="126">
        <v>8</v>
      </c>
      <c r="F38" s="127">
        <v>4.44</v>
      </c>
      <c r="G38" s="125" t="s">
        <v>366</v>
      </c>
      <c r="H38" s="126">
        <v>6</v>
      </c>
      <c r="I38" s="128">
        <v>8</v>
      </c>
      <c r="J38" s="93"/>
      <c r="K38" s="26"/>
      <c r="L38" s="38"/>
      <c r="N38" s="38"/>
      <c r="O38" s="38"/>
      <c r="P38" s="38"/>
      <c r="Q38" s="38"/>
      <c r="R38" s="38"/>
    </row>
    <row r="39" spans="1:18" s="7" customFormat="1" ht="15.75" thickBot="1">
      <c r="A39" s="93"/>
      <c r="B39" s="220"/>
      <c r="C39" s="221"/>
      <c r="D39" s="125" t="s">
        <v>36</v>
      </c>
      <c r="E39" s="126" t="s">
        <v>36</v>
      </c>
      <c r="F39" s="127" t="s">
        <v>36</v>
      </c>
      <c r="G39" s="125" t="s">
        <v>365</v>
      </c>
      <c r="H39" s="126">
        <v>8</v>
      </c>
      <c r="I39" s="128">
        <v>4.44</v>
      </c>
      <c r="J39" s="93"/>
      <c r="K39" s="26"/>
      <c r="L39" s="38"/>
      <c r="N39" s="38"/>
      <c r="O39" s="38"/>
      <c r="P39" s="38"/>
      <c r="Q39" s="38"/>
      <c r="R39" s="38"/>
    </row>
    <row r="40" spans="1:18" s="7" customFormat="1" ht="15.75" hidden="1" thickBot="1">
      <c r="A40" s="93"/>
      <c r="B40" s="220"/>
      <c r="C40" s="221"/>
      <c r="D40" s="129" t="s">
        <v>36</v>
      </c>
      <c r="E40" s="129" t="s">
        <v>36</v>
      </c>
      <c r="F40" s="130" t="s">
        <v>36</v>
      </c>
      <c r="G40" s="129" t="s">
        <v>36</v>
      </c>
      <c r="H40" s="129" t="s">
        <v>36</v>
      </c>
      <c r="I40" s="131" t="s">
        <v>36</v>
      </c>
      <c r="J40" s="93"/>
      <c r="K40" s="26"/>
      <c r="L40" s="38"/>
      <c r="R40" s="38"/>
    </row>
    <row r="41" spans="1:18" s="7" customFormat="1" ht="15.75" hidden="1" thickBot="1">
      <c r="A41" s="93"/>
      <c r="B41" s="220"/>
      <c r="C41" s="221"/>
      <c r="D41" s="129" t="s">
        <v>36</v>
      </c>
      <c r="E41" s="129" t="s">
        <v>36</v>
      </c>
      <c r="F41" s="130" t="s">
        <v>36</v>
      </c>
      <c r="G41" s="129" t="s">
        <v>36</v>
      </c>
      <c r="H41" s="129" t="s">
        <v>36</v>
      </c>
      <c r="I41" s="131" t="s">
        <v>36</v>
      </c>
      <c r="J41" s="93"/>
      <c r="K41" s="26"/>
      <c r="L41" s="38"/>
      <c r="R41" s="38"/>
    </row>
    <row r="42" spans="1:18" s="7" customFormat="1" ht="15.75" hidden="1" thickBot="1">
      <c r="A42" s="93"/>
      <c r="B42" s="220"/>
      <c r="C42" s="221"/>
      <c r="D42" s="129" t="s">
        <v>36</v>
      </c>
      <c r="E42" s="129" t="s">
        <v>36</v>
      </c>
      <c r="F42" s="130" t="s">
        <v>36</v>
      </c>
      <c r="G42" s="129" t="s">
        <v>36</v>
      </c>
      <c r="H42" s="129" t="s">
        <v>36</v>
      </c>
      <c r="I42" s="131" t="s">
        <v>36</v>
      </c>
      <c r="J42" s="93"/>
      <c r="K42" s="26"/>
      <c r="L42" s="38"/>
      <c r="R42" s="38"/>
    </row>
    <row r="43" spans="1:18" s="7" customFormat="1" ht="15.75" hidden="1" thickBot="1">
      <c r="A43" s="93"/>
      <c r="B43" s="220"/>
      <c r="C43" s="221"/>
      <c r="D43" s="129" t="s">
        <v>36</v>
      </c>
      <c r="E43" s="129" t="s">
        <v>36</v>
      </c>
      <c r="F43" s="130" t="s">
        <v>36</v>
      </c>
      <c r="G43" s="129" t="s">
        <v>36</v>
      </c>
      <c r="H43" s="129" t="s">
        <v>36</v>
      </c>
      <c r="I43" s="131" t="s">
        <v>36</v>
      </c>
      <c r="J43" s="93"/>
      <c r="K43" s="26"/>
      <c r="L43" s="38"/>
      <c r="R43" s="38"/>
    </row>
    <row r="44" spans="1:18" s="7" customFormat="1" ht="15.75" hidden="1" thickBot="1">
      <c r="A44" s="93"/>
      <c r="B44" s="220"/>
      <c r="C44" s="221"/>
      <c r="D44" s="129" t="s">
        <v>36</v>
      </c>
      <c r="E44" s="129" t="s">
        <v>36</v>
      </c>
      <c r="F44" s="130" t="s">
        <v>36</v>
      </c>
      <c r="G44" s="129" t="s">
        <v>36</v>
      </c>
      <c r="H44" s="129" t="s">
        <v>36</v>
      </c>
      <c r="I44" s="131" t="s">
        <v>36</v>
      </c>
      <c r="J44" s="93"/>
      <c r="K44" s="26"/>
      <c r="L44" s="38"/>
      <c r="R44" s="38"/>
    </row>
    <row r="45" spans="1:18" s="7" customFormat="1" ht="15.75" hidden="1" thickBot="1">
      <c r="A45" s="93"/>
      <c r="B45" s="220"/>
      <c r="C45" s="221"/>
      <c r="D45" s="129" t="s">
        <v>36</v>
      </c>
      <c r="E45" s="129" t="s">
        <v>36</v>
      </c>
      <c r="F45" s="130" t="s">
        <v>36</v>
      </c>
      <c r="G45" s="129" t="s">
        <v>36</v>
      </c>
      <c r="H45" s="129" t="s">
        <v>36</v>
      </c>
      <c r="I45" s="131" t="s">
        <v>36</v>
      </c>
      <c r="J45" s="93"/>
      <c r="K45" s="26"/>
      <c r="L45" s="33"/>
      <c r="M45"/>
      <c r="N45"/>
      <c r="O45"/>
      <c r="R45" s="38"/>
    </row>
    <row r="46" spans="1:18" s="7" customFormat="1" ht="15.75" hidden="1" thickBot="1">
      <c r="A46" s="93"/>
      <c r="B46" s="220"/>
      <c r="C46" s="221"/>
      <c r="D46" s="129" t="s">
        <v>36</v>
      </c>
      <c r="E46" s="129" t="s">
        <v>36</v>
      </c>
      <c r="F46" s="130" t="s">
        <v>36</v>
      </c>
      <c r="G46" s="129" t="s">
        <v>36</v>
      </c>
      <c r="H46" s="129" t="s">
        <v>36</v>
      </c>
      <c r="I46" s="131" t="s">
        <v>36</v>
      </c>
      <c r="J46" s="93"/>
      <c r="K46" s="26"/>
      <c r="L46" s="33"/>
      <c r="M46"/>
      <c r="N46"/>
      <c r="O46"/>
      <c r="R46" s="38"/>
    </row>
    <row r="47" spans="1:18" s="7" customFormat="1" ht="15.75" hidden="1" thickBot="1">
      <c r="A47" s="93"/>
      <c r="B47" s="154"/>
      <c r="C47" s="222"/>
      <c r="D47" s="129" t="s">
        <v>36</v>
      </c>
      <c r="E47" s="129" t="s">
        <v>36</v>
      </c>
      <c r="F47" s="130" t="s">
        <v>36</v>
      </c>
      <c r="G47" s="129" t="s">
        <v>36</v>
      </c>
      <c r="H47" s="129" t="s">
        <v>36</v>
      </c>
      <c r="I47" s="131" t="s">
        <v>36</v>
      </c>
      <c r="J47" s="93"/>
      <c r="K47" s="26"/>
      <c r="L47" s="33"/>
      <c r="M47"/>
      <c r="N47"/>
      <c r="O47"/>
      <c r="R47" s="38"/>
    </row>
    <row r="48" spans="1:18" s="7" customFormat="1" ht="15.75" thickBot="1">
      <c r="A48" s="93"/>
      <c r="B48" s="146" t="s">
        <v>49</v>
      </c>
      <c r="C48" s="147"/>
      <c r="D48" s="143">
        <f>SUM(F36:F47)</f>
        <v>70.21</v>
      </c>
      <c r="E48" s="144"/>
      <c r="F48" s="145"/>
      <c r="G48" s="143">
        <f>SUM(I36:I47)</f>
        <v>82.58</v>
      </c>
      <c r="H48" s="144"/>
      <c r="I48" s="160"/>
      <c r="J48" s="93"/>
      <c r="K48" s="26"/>
      <c r="L48" s="38"/>
      <c r="R48" s="38"/>
    </row>
    <row r="49" spans="1:15" ht="20.25" thickBot="1">
      <c r="A49" s="93"/>
      <c r="B49" s="140" t="s">
        <v>17</v>
      </c>
      <c r="C49" s="141"/>
      <c r="D49" s="141"/>
      <c r="E49" s="141"/>
      <c r="F49" s="141"/>
      <c r="G49" s="141"/>
      <c r="H49" s="141"/>
      <c r="I49" s="142"/>
      <c r="J49" s="93"/>
      <c r="K49" s="26"/>
      <c r="L49" s="38"/>
      <c r="M49" s="7"/>
      <c r="N49" s="7"/>
      <c r="O49" s="7"/>
    </row>
    <row r="50" spans="1:15" ht="16.5" thickBot="1" thickTop="1">
      <c r="A50" s="93"/>
      <c r="B50" s="146" t="s">
        <v>32</v>
      </c>
      <c r="C50" s="147"/>
      <c r="D50" s="161">
        <v>1</v>
      </c>
      <c r="E50" s="162"/>
      <c r="F50" s="163"/>
      <c r="G50" s="223">
        <v>0</v>
      </c>
      <c r="H50" s="224"/>
      <c r="I50" s="250"/>
      <c r="J50" s="93"/>
      <c r="K50" s="26"/>
      <c r="L50" s="38"/>
      <c r="M50" s="7"/>
      <c r="N50" s="7"/>
      <c r="O50" s="7"/>
    </row>
    <row r="51" spans="1:12" ht="15.75" thickBot="1">
      <c r="A51" s="93"/>
      <c r="B51" s="96"/>
      <c r="C51" s="97"/>
      <c r="D51" s="5" t="s">
        <v>18</v>
      </c>
      <c r="E51" s="5" t="s">
        <v>11</v>
      </c>
      <c r="F51" s="5" t="s">
        <v>362</v>
      </c>
      <c r="G51" s="27" t="s">
        <v>18</v>
      </c>
      <c r="H51" s="5" t="s">
        <v>11</v>
      </c>
      <c r="I51" s="28" t="s">
        <v>362</v>
      </c>
      <c r="J51" s="93"/>
      <c r="K51" s="26"/>
      <c r="L51" s="33"/>
    </row>
    <row r="52" spans="1:15" s="7" customFormat="1" ht="15.75" thickBot="1">
      <c r="A52" s="93"/>
      <c r="B52" s="146" t="s">
        <v>432</v>
      </c>
      <c r="C52" s="147"/>
      <c r="D52" s="129">
        <v>15</v>
      </c>
      <c r="E52" s="132">
        <v>2</v>
      </c>
      <c r="F52" s="133">
        <v>11.11</v>
      </c>
      <c r="G52" s="134" t="s">
        <v>36</v>
      </c>
      <c r="H52" s="133" t="s">
        <v>36</v>
      </c>
      <c r="I52" s="135" t="s">
        <v>36</v>
      </c>
      <c r="J52" s="93"/>
      <c r="K52" s="26"/>
      <c r="L52" s="33"/>
      <c r="M52"/>
      <c r="N52"/>
      <c r="O52"/>
    </row>
    <row r="53" spans="1:15" s="7" customFormat="1" ht="15.75" hidden="1" thickBot="1">
      <c r="A53" s="93"/>
      <c r="B53" s="146" t="s">
        <v>433</v>
      </c>
      <c r="C53" s="147"/>
      <c r="D53" s="134" t="s">
        <v>36</v>
      </c>
      <c r="E53" s="132" t="s">
        <v>36</v>
      </c>
      <c r="F53" s="136" t="s">
        <v>36</v>
      </c>
      <c r="G53" s="134" t="s">
        <v>36</v>
      </c>
      <c r="H53" s="133" t="s">
        <v>36</v>
      </c>
      <c r="I53" s="135" t="s">
        <v>36</v>
      </c>
      <c r="J53" s="93"/>
      <c r="K53" s="26"/>
      <c r="L53" s="33"/>
      <c r="M53" s="4"/>
      <c r="N53"/>
      <c r="O53"/>
    </row>
    <row r="54" spans="1:15" s="7" customFormat="1" ht="15.75" hidden="1" thickBot="1">
      <c r="A54" s="93"/>
      <c r="B54" s="146" t="s">
        <v>434</v>
      </c>
      <c r="C54" s="147"/>
      <c r="D54" s="129" t="s">
        <v>36</v>
      </c>
      <c r="E54" s="132" t="s">
        <v>36</v>
      </c>
      <c r="F54" s="136" t="s">
        <v>36</v>
      </c>
      <c r="G54" s="134" t="s">
        <v>36</v>
      </c>
      <c r="H54" s="133" t="s">
        <v>36</v>
      </c>
      <c r="I54" s="135" t="s">
        <v>36</v>
      </c>
      <c r="J54" s="93"/>
      <c r="K54" s="26"/>
      <c r="L54" s="33"/>
      <c r="M54" s="4"/>
      <c r="N54"/>
      <c r="O54"/>
    </row>
    <row r="55" spans="1:15" s="7" customFormat="1" ht="15.75" thickBot="1">
      <c r="A55" s="93"/>
      <c r="B55" s="146" t="s">
        <v>376</v>
      </c>
      <c r="C55" s="164"/>
      <c r="D55" s="137">
        <f>IF(D52&lt;&gt;"--",(F52/((1+0.01*D59)^D52)),0)+IF(D53&lt;&gt;"--",(F53/((1+0.01*D59)^D53)),0)+IF(D54&lt;&gt;"--",(F54/((1+0.01*D59)^D54)),0)</f>
        <v>6.1689886251444825</v>
      </c>
      <c r="E55" s="138"/>
      <c r="F55" s="139"/>
      <c r="G55" s="137">
        <f>IF(G52&lt;&gt;"--",(I52/((1+0.01*G59)^G52)),0)+IF(G53&lt;&gt;"--",(I53/((1+0.01*G59)^G53)),0)+IF(G54&lt;&gt;"--",(I54/((1+0.01*G59)^G54)),0)</f>
        <v>0</v>
      </c>
      <c r="H55" s="138"/>
      <c r="I55" s="139"/>
      <c r="J55" s="93"/>
      <c r="K55" s="119" t="s">
        <v>450</v>
      </c>
      <c r="L55" s="39"/>
      <c r="M55" s="4"/>
      <c r="N55"/>
      <c r="O55"/>
    </row>
    <row r="56" spans="1:13" ht="30" thickBot="1">
      <c r="A56" s="93"/>
      <c r="B56" s="157" t="s">
        <v>20</v>
      </c>
      <c r="C56" s="158"/>
      <c r="D56" s="158"/>
      <c r="E56" s="158"/>
      <c r="F56" s="158"/>
      <c r="G56" s="158"/>
      <c r="H56" s="158"/>
      <c r="I56" s="159"/>
      <c r="J56" s="93"/>
      <c r="K56" s="26"/>
      <c r="L56" s="39"/>
      <c r="M56" s="4"/>
    </row>
    <row r="57" spans="1:12" ht="16.5" thickBot="1" thickTop="1">
      <c r="A57" s="93"/>
      <c r="B57" s="244" t="s">
        <v>455</v>
      </c>
      <c r="C57" s="259"/>
      <c r="D57" s="175">
        <v>2008</v>
      </c>
      <c r="E57" s="176"/>
      <c r="F57" s="177"/>
      <c r="G57" s="175">
        <v>2008</v>
      </c>
      <c r="H57" s="176"/>
      <c r="I57" s="263"/>
      <c r="J57" s="93"/>
      <c r="K57" s="26"/>
      <c r="L57" s="39"/>
    </row>
    <row r="58" spans="1:12" ht="15.75" thickBot="1">
      <c r="A58" s="93"/>
      <c r="B58" s="154" t="s">
        <v>22</v>
      </c>
      <c r="C58" s="155"/>
      <c r="D58" s="270">
        <v>30</v>
      </c>
      <c r="E58" s="271"/>
      <c r="F58" s="276"/>
      <c r="G58" s="270">
        <v>30</v>
      </c>
      <c r="H58" s="271"/>
      <c r="I58" s="272"/>
      <c r="J58" s="93"/>
      <c r="K58" s="26"/>
      <c r="L58" s="33"/>
    </row>
    <row r="59" spans="1:12" ht="15.75" thickBot="1">
      <c r="A59" s="93"/>
      <c r="B59" s="154" t="s">
        <v>23</v>
      </c>
      <c r="C59" s="155"/>
      <c r="D59" s="273">
        <v>4</v>
      </c>
      <c r="E59" s="274"/>
      <c r="F59" s="277"/>
      <c r="G59" s="273">
        <v>4</v>
      </c>
      <c r="H59" s="274"/>
      <c r="I59" s="275"/>
      <c r="J59" s="93"/>
      <c r="K59" s="26"/>
      <c r="L59" s="40"/>
    </row>
    <row r="60" spans="1:12" ht="20.25" thickBot="1">
      <c r="A60" s="93"/>
      <c r="B60" s="179" t="s">
        <v>21</v>
      </c>
      <c r="C60" s="180"/>
      <c r="D60" s="180"/>
      <c r="E60" s="180"/>
      <c r="F60" s="180"/>
      <c r="G60" s="180"/>
      <c r="H60" s="180"/>
      <c r="I60" s="181"/>
      <c r="J60" s="93"/>
      <c r="K60" s="26"/>
      <c r="L60" s="40"/>
    </row>
    <row r="61" spans="1:12" ht="16.5" thickBot="1" thickTop="1">
      <c r="A61" s="93"/>
      <c r="B61" s="154" t="s">
        <v>29</v>
      </c>
      <c r="C61" s="155"/>
      <c r="D61" s="137">
        <f>ROUND(D48,2)</f>
        <v>70.21</v>
      </c>
      <c r="E61" s="138"/>
      <c r="F61" s="139"/>
      <c r="G61" s="137">
        <f>ROUND(G48,2)</f>
        <v>82.58</v>
      </c>
      <c r="H61" s="138"/>
      <c r="I61" s="178"/>
      <c r="J61" s="93"/>
      <c r="K61" s="26"/>
      <c r="L61" s="33"/>
    </row>
    <row r="62" spans="1:12" ht="15.75" thickBot="1">
      <c r="A62" s="93"/>
      <c r="B62" s="154" t="s">
        <v>376</v>
      </c>
      <c r="C62" s="155"/>
      <c r="D62" s="137">
        <f>ROUND(D55,2)</f>
        <v>6.17</v>
      </c>
      <c r="E62" s="138"/>
      <c r="F62" s="139"/>
      <c r="G62" s="137">
        <f>ROUND(G55,2)</f>
        <v>0</v>
      </c>
      <c r="H62" s="138"/>
      <c r="I62" s="178"/>
      <c r="J62" s="93"/>
      <c r="K62" s="26"/>
      <c r="L62" s="40"/>
    </row>
    <row r="63" spans="1:12" ht="15.75" thickBot="1">
      <c r="A63" s="93"/>
      <c r="B63" s="146" t="s">
        <v>40</v>
      </c>
      <c r="C63" s="147"/>
      <c r="D63" s="195"/>
      <c r="E63" s="196"/>
      <c r="F63" s="197"/>
      <c r="G63" s="195"/>
      <c r="H63" s="196"/>
      <c r="I63" s="278"/>
      <c r="J63" s="93"/>
      <c r="K63" s="26"/>
      <c r="L63" s="40"/>
    </row>
    <row r="64" spans="1:12" ht="15.75" hidden="1" thickBot="1">
      <c r="A64" s="93"/>
      <c r="B64" s="146" t="s">
        <v>379</v>
      </c>
      <c r="C64" s="147"/>
      <c r="D64" s="182">
        <v>30</v>
      </c>
      <c r="E64" s="183"/>
      <c r="F64" s="198"/>
      <c r="G64" s="182">
        <v>30</v>
      </c>
      <c r="H64" s="183"/>
      <c r="I64" s="184"/>
      <c r="J64" s="93"/>
      <c r="K64" s="26"/>
      <c r="L64" s="33"/>
    </row>
    <row r="65" spans="1:12" ht="15.75" hidden="1" thickBot="1">
      <c r="A65" s="93"/>
      <c r="B65" s="154" t="s">
        <v>28</v>
      </c>
      <c r="C65" s="155"/>
      <c r="D65" s="264">
        <v>1</v>
      </c>
      <c r="E65" s="183"/>
      <c r="F65" s="198"/>
      <c r="G65" s="264">
        <v>1</v>
      </c>
      <c r="H65" s="183"/>
      <c r="I65" s="184"/>
      <c r="J65" s="93"/>
      <c r="K65" s="26"/>
      <c r="L65" s="39"/>
    </row>
    <row r="66" spans="1:12" ht="15.75" thickBot="1">
      <c r="A66" s="93"/>
      <c r="B66" s="154" t="s">
        <v>452</v>
      </c>
      <c r="C66" s="155"/>
      <c r="D66" s="185">
        <v>0</v>
      </c>
      <c r="E66" s="186"/>
      <c r="F66" s="194"/>
      <c r="G66" s="185">
        <v>0</v>
      </c>
      <c r="H66" s="186"/>
      <c r="I66" s="187"/>
      <c r="J66" s="93"/>
      <c r="K66" s="26"/>
      <c r="L66" s="39"/>
    </row>
    <row r="67" spans="1:13" ht="20.25" thickBot="1">
      <c r="A67" s="93"/>
      <c r="B67" s="179" t="s">
        <v>24</v>
      </c>
      <c r="C67" s="180"/>
      <c r="D67" s="180"/>
      <c r="E67" s="180"/>
      <c r="F67" s="180"/>
      <c r="G67" s="180"/>
      <c r="H67" s="180"/>
      <c r="I67" s="181"/>
      <c r="J67" s="93"/>
      <c r="K67" s="26"/>
      <c r="L67" s="33"/>
      <c r="M67" s="4"/>
    </row>
    <row r="68" spans="1:12" ht="16.5" thickBot="1" thickTop="1">
      <c r="A68" s="93"/>
      <c r="B68" s="154" t="s">
        <v>8</v>
      </c>
      <c r="C68" s="155"/>
      <c r="D68" s="151">
        <f>7040*D61</f>
        <v>494278.39999999997</v>
      </c>
      <c r="E68" s="152"/>
      <c r="F68" s="153"/>
      <c r="G68" s="165">
        <f>7040*G61</f>
        <v>581363.2</v>
      </c>
      <c r="H68" s="166"/>
      <c r="I68" s="167"/>
      <c r="J68" s="93"/>
      <c r="K68" s="26"/>
      <c r="L68" s="33"/>
    </row>
    <row r="69" spans="1:13" ht="15.75" thickBot="1">
      <c r="A69" s="93"/>
      <c r="B69" s="154" t="s">
        <v>43</v>
      </c>
      <c r="C69" s="155"/>
      <c r="D69" s="151">
        <f>7040*D55</f>
        <v>43429.67992101716</v>
      </c>
      <c r="E69" s="152"/>
      <c r="F69" s="153"/>
      <c r="G69" s="151">
        <f>7040*G55</f>
        <v>0</v>
      </c>
      <c r="H69" s="152"/>
      <c r="I69" s="173"/>
      <c r="J69" s="93"/>
      <c r="K69" s="26"/>
      <c r="L69" s="33"/>
      <c r="M69" s="4"/>
    </row>
    <row r="70" spans="1:12" ht="15.75" thickBot="1">
      <c r="A70" s="93"/>
      <c r="B70" s="154" t="s">
        <v>45</v>
      </c>
      <c r="C70" s="155"/>
      <c r="D70" s="151">
        <f>'Maintenance Information'!T36</f>
        <v>0</v>
      </c>
      <c r="E70" s="152"/>
      <c r="F70" s="153"/>
      <c r="G70" s="151">
        <f>'Maintenance Information'!U36</f>
        <v>0</v>
      </c>
      <c r="H70" s="152"/>
      <c r="I70" s="173"/>
      <c r="J70" s="93"/>
      <c r="K70" s="26"/>
      <c r="L70" s="33"/>
    </row>
    <row r="71" spans="1:12" ht="15.75" thickBot="1">
      <c r="A71" s="93"/>
      <c r="B71" s="154" t="s">
        <v>44</v>
      </c>
      <c r="C71" s="155"/>
      <c r="D71" s="151">
        <f>D66*7040/((1+D59*0.01)^D58)</f>
        <v>0</v>
      </c>
      <c r="E71" s="152"/>
      <c r="F71" s="153"/>
      <c r="G71" s="151">
        <f>G66*7040/((1+0.01*G59)^G58)</f>
        <v>0</v>
      </c>
      <c r="H71" s="152"/>
      <c r="I71" s="173"/>
      <c r="J71" s="93"/>
      <c r="K71" s="118"/>
      <c r="L71" s="33"/>
    </row>
    <row r="72" spans="1:13" ht="15.75" thickBot="1">
      <c r="A72" s="93"/>
      <c r="B72" s="146" t="s">
        <v>55</v>
      </c>
      <c r="C72" s="147"/>
      <c r="D72" s="151">
        <f>SUM(D68:D71)</f>
        <v>537708.0799210172</v>
      </c>
      <c r="E72" s="152"/>
      <c r="F72" s="153"/>
      <c r="G72" s="151">
        <f>SUM(G68:G71)</f>
        <v>581363.2</v>
      </c>
      <c r="H72" s="152"/>
      <c r="I72" s="173"/>
      <c r="J72" s="93"/>
      <c r="K72" s="26"/>
      <c r="L72" s="33"/>
      <c r="M72" s="44"/>
    </row>
    <row r="73" spans="1:12" ht="15.75" thickBot="1">
      <c r="A73" s="93"/>
      <c r="B73" s="168" t="s">
        <v>56</v>
      </c>
      <c r="C73" s="169"/>
      <c r="D73" s="170">
        <f>D13*D72</f>
        <v>3656414.9434629166</v>
      </c>
      <c r="E73" s="171"/>
      <c r="F73" s="174"/>
      <c r="G73" s="170">
        <f>D13*G72</f>
        <v>3953269.76</v>
      </c>
      <c r="H73" s="171"/>
      <c r="I73" s="172"/>
      <c r="J73" s="93"/>
      <c r="K73" s="26"/>
      <c r="L73" s="33"/>
    </row>
    <row r="74" spans="1:12" ht="15.75" thickBot="1">
      <c r="A74" s="93"/>
      <c r="B74" s="2"/>
      <c r="C74" s="2"/>
      <c r="D74" s="2"/>
      <c r="E74" s="2"/>
      <c r="F74" s="2"/>
      <c r="G74" s="2"/>
      <c r="H74" s="2"/>
      <c r="I74" s="2"/>
      <c r="J74" s="93"/>
      <c r="K74" s="26"/>
      <c r="L74" s="33"/>
    </row>
    <row r="75" spans="1:12" ht="30.75" customHeight="1" thickBot="1">
      <c r="A75" s="94"/>
      <c r="B75" s="191" t="s">
        <v>372</v>
      </c>
      <c r="C75" s="192"/>
      <c r="D75" s="192"/>
      <c r="E75" s="192"/>
      <c r="F75" s="192"/>
      <c r="G75" s="192"/>
      <c r="H75" s="192"/>
      <c r="I75" s="193"/>
      <c r="J75" s="94"/>
      <c r="K75" s="26"/>
      <c r="L75" s="33"/>
    </row>
    <row r="76" spans="1:12" ht="45" customHeight="1" thickBot="1">
      <c r="A76" s="94"/>
      <c r="B76" s="188" t="str">
        <f>C103</f>
        <v>Alternate pavement designs are recommended for the bidding process since the difference in life cycle costs is between 20 %.</v>
      </c>
      <c r="C76" s="189"/>
      <c r="D76" s="189"/>
      <c r="E76" s="189"/>
      <c r="F76" s="189"/>
      <c r="G76" s="189"/>
      <c r="H76" s="189"/>
      <c r="I76" s="190"/>
      <c r="J76" s="94"/>
      <c r="K76" s="26"/>
      <c r="L76" s="33"/>
    </row>
    <row r="77" spans="1:12" ht="15.75" thickBot="1">
      <c r="A77" s="94"/>
      <c r="B77" s="1"/>
      <c r="C77" s="1"/>
      <c r="D77" s="1"/>
      <c r="E77" s="1"/>
      <c r="F77" s="1"/>
      <c r="G77" s="1"/>
      <c r="H77" s="1"/>
      <c r="I77" s="1"/>
      <c r="J77" s="94"/>
      <c r="K77" s="26"/>
      <c r="L77" s="33"/>
    </row>
    <row r="78" spans="1:12" ht="37.5" customHeight="1" thickBot="1">
      <c r="A78" s="94"/>
      <c r="B78" s="148" t="s">
        <v>451</v>
      </c>
      <c r="C78" s="149"/>
      <c r="D78" s="149"/>
      <c r="E78" s="149"/>
      <c r="F78" s="149"/>
      <c r="G78" s="149"/>
      <c r="H78" s="150"/>
      <c r="I78" s="1"/>
      <c r="J78" s="94"/>
      <c r="K78" s="26"/>
      <c r="L78" s="33"/>
    </row>
    <row r="79" spans="1:12" ht="18" customHeight="1">
      <c r="A79" s="94"/>
      <c r="B79" s="1"/>
      <c r="C79" s="1"/>
      <c r="D79" s="1"/>
      <c r="E79" s="1"/>
      <c r="F79" s="1"/>
      <c r="G79" s="1"/>
      <c r="H79" s="1"/>
      <c r="I79" s="1"/>
      <c r="J79" s="94"/>
      <c r="K79" s="26"/>
      <c r="L79" s="33"/>
    </row>
    <row r="80" spans="1:12" ht="3.75" customHeight="1" thickBot="1">
      <c r="A80" s="94"/>
      <c r="B80" s="1"/>
      <c r="C80" s="1"/>
      <c r="D80" s="1"/>
      <c r="E80" s="1"/>
      <c r="F80" s="1"/>
      <c r="G80" s="1"/>
      <c r="H80" s="1"/>
      <c r="I80" s="1"/>
      <c r="J80" s="94"/>
      <c r="K80" s="26"/>
      <c r="L80" s="33"/>
    </row>
    <row r="81" spans="1:12" ht="23.25" customHeight="1">
      <c r="A81" s="94"/>
      <c r="B81" s="261" t="s">
        <v>367</v>
      </c>
      <c r="C81" s="261"/>
      <c r="D81" s="260" t="s">
        <v>373</v>
      </c>
      <c r="E81" s="260"/>
      <c r="F81" s="260"/>
      <c r="G81" s="260" t="s">
        <v>15</v>
      </c>
      <c r="H81" s="260"/>
      <c r="I81" s="260"/>
      <c r="J81" s="94"/>
      <c r="K81" s="26"/>
      <c r="L81" s="33"/>
    </row>
    <row r="82" spans="1:12" ht="37.5" customHeight="1" thickBot="1">
      <c r="A82" s="94"/>
      <c r="B82" s="262"/>
      <c r="C82" s="262"/>
      <c r="D82" s="22" t="s">
        <v>371</v>
      </c>
      <c r="E82" s="24" t="s">
        <v>370</v>
      </c>
      <c r="F82" s="23" t="s">
        <v>374</v>
      </c>
      <c r="G82" s="22" t="s">
        <v>371</v>
      </c>
      <c r="H82" s="24" t="s">
        <v>370</v>
      </c>
      <c r="I82" s="23" t="s">
        <v>374</v>
      </c>
      <c r="J82" s="94"/>
      <c r="K82" s="26"/>
      <c r="L82" s="33"/>
    </row>
    <row r="83" spans="1:12" ht="18" customHeight="1">
      <c r="A83" s="94"/>
      <c r="B83" s="266" t="s">
        <v>368</v>
      </c>
      <c r="C83" s="267"/>
      <c r="D83" s="115">
        <f>D73/1000</f>
        <v>3656.4149434629167</v>
      </c>
      <c r="E83" s="31"/>
      <c r="F83" s="116">
        <f>D83+E83</f>
        <v>3656.4149434629167</v>
      </c>
      <c r="G83" s="42">
        <f>G73/1000</f>
        <v>3953.2697599999997</v>
      </c>
      <c r="H83" s="32"/>
      <c r="I83" s="117">
        <f>G83+H83</f>
        <v>3953.2697599999997</v>
      </c>
      <c r="J83" s="94"/>
      <c r="K83" s="26"/>
      <c r="L83" s="33"/>
    </row>
    <row r="84" spans="1:12" ht="22.5" customHeight="1" thickBot="1">
      <c r="A84" s="94"/>
      <c r="B84" s="268" t="s">
        <v>369</v>
      </c>
      <c r="C84" s="269"/>
      <c r="D84" s="111">
        <f>D83*D59/100*(1+D59/100)^D58/((1+D59/100)^D58-1)</f>
        <v>211.45083865426105</v>
      </c>
      <c r="E84" s="112">
        <f>E83*D59/100*(1+D59/100)^D58/((1+D59/100)^D58-1)</f>
        <v>0</v>
      </c>
      <c r="F84" s="113">
        <f>D84+E84</f>
        <v>211.45083865426105</v>
      </c>
      <c r="G84" s="114">
        <f>G83*G59/100*(1+G59/100)^G58/((1+G59/100)^G58-1)</f>
        <v>228.61798212290543</v>
      </c>
      <c r="H84" s="112">
        <f>H83*G59/100*(1+G59/100)^G58/((1+G59/100)^G58-1)</f>
        <v>0</v>
      </c>
      <c r="I84" s="113">
        <f>G84+H84</f>
        <v>228.61798212290543</v>
      </c>
      <c r="J84" s="94"/>
      <c r="K84" s="26"/>
      <c r="L84" s="33"/>
    </row>
    <row r="85" spans="1:12" ht="15">
      <c r="A85" s="94"/>
      <c r="B85" s="1"/>
      <c r="C85" s="1"/>
      <c r="D85" s="1"/>
      <c r="E85" s="1"/>
      <c r="F85" s="1"/>
      <c r="G85" s="1"/>
      <c r="H85" s="1"/>
      <c r="I85" s="1"/>
      <c r="J85" s="94"/>
      <c r="K85" s="26"/>
      <c r="L85" s="33"/>
    </row>
    <row r="86" spans="1:12" ht="19.5" thickBot="1">
      <c r="A86" s="95"/>
      <c r="B86" s="21" t="s">
        <v>410</v>
      </c>
      <c r="C86" s="3"/>
      <c r="D86" s="3"/>
      <c r="E86" s="3"/>
      <c r="F86" s="3"/>
      <c r="G86" s="3"/>
      <c r="H86" s="3"/>
      <c r="I86" s="3"/>
      <c r="J86" s="95"/>
      <c r="K86" s="30"/>
      <c r="L86" s="33"/>
    </row>
    <row r="87" spans="1:10" ht="8.25" customHeight="1">
      <c r="A87" s="33"/>
      <c r="B87" s="33"/>
      <c r="C87" s="33"/>
      <c r="D87" s="33"/>
      <c r="E87" s="33"/>
      <c r="F87" s="33"/>
      <c r="G87" s="33"/>
      <c r="H87" s="46"/>
      <c r="I87" s="46"/>
      <c r="J87" s="46"/>
    </row>
    <row r="88" spans="1:11" ht="15">
      <c r="A88" s="33"/>
      <c r="B88" s="33"/>
      <c r="C88" s="33"/>
      <c r="D88" s="33"/>
      <c r="E88" s="33"/>
      <c r="F88" s="33"/>
      <c r="G88" s="33"/>
      <c r="H88" s="3"/>
      <c r="I88" s="3"/>
      <c r="J88" s="3"/>
      <c r="K88" s="33"/>
    </row>
    <row r="89" spans="1:11" ht="18" customHeight="1">
      <c r="A89" s="33"/>
      <c r="B89" s="33"/>
      <c r="C89" s="33"/>
      <c r="D89" s="33"/>
      <c r="E89" s="33"/>
      <c r="F89" s="33"/>
      <c r="G89" s="33"/>
      <c r="H89" s="3"/>
      <c r="I89" s="3"/>
      <c r="J89" s="3"/>
      <c r="K89" s="33"/>
    </row>
    <row r="90" spans="1:11" ht="15">
      <c r="A90" s="33"/>
      <c r="B90" s="33"/>
      <c r="C90" s="33"/>
      <c r="D90" s="33"/>
      <c r="E90" s="33"/>
      <c r="F90" s="33"/>
      <c r="G90" s="33"/>
      <c r="H90" s="33"/>
      <c r="I90" s="33"/>
      <c r="J90" s="33"/>
      <c r="K90" s="33"/>
    </row>
    <row r="91" spans="1:11" ht="15">
      <c r="A91" s="33"/>
      <c r="B91" s="33"/>
      <c r="C91" s="33"/>
      <c r="D91" s="33"/>
      <c r="E91" s="33"/>
      <c r="F91" s="33"/>
      <c r="G91" s="33"/>
      <c r="H91" s="33"/>
      <c r="I91" s="33"/>
      <c r="J91" s="33"/>
      <c r="K91" s="33"/>
    </row>
    <row r="92" spans="1:11" ht="15">
      <c r="A92" s="33"/>
      <c r="B92" s="33"/>
      <c r="C92" s="33"/>
      <c r="D92" s="33"/>
      <c r="E92" s="33"/>
      <c r="F92" s="33"/>
      <c r="G92" s="33"/>
      <c r="H92" s="33"/>
      <c r="I92" s="33"/>
      <c r="J92" s="33"/>
      <c r="K92" s="33"/>
    </row>
    <row r="93" spans="1:11" ht="15">
      <c r="A93" s="33"/>
      <c r="B93" s="38"/>
      <c r="C93" s="33"/>
      <c r="D93" s="33"/>
      <c r="E93" s="33"/>
      <c r="F93" s="33"/>
      <c r="G93" s="33"/>
      <c r="H93" s="33"/>
      <c r="I93" s="33"/>
      <c r="J93" s="33"/>
      <c r="K93" s="33"/>
    </row>
    <row r="94" spans="1:11" ht="15">
      <c r="A94" s="33"/>
      <c r="B94" s="38"/>
      <c r="C94" s="33"/>
      <c r="D94" s="33"/>
      <c r="E94" s="33"/>
      <c r="F94" s="33"/>
      <c r="G94" s="33"/>
      <c r="H94" s="33"/>
      <c r="I94" s="33"/>
      <c r="J94" s="33"/>
      <c r="K94" s="33"/>
    </row>
    <row r="95" spans="1:11" ht="15">
      <c r="A95" s="33"/>
      <c r="B95" s="38"/>
      <c r="C95" s="33"/>
      <c r="D95" s="33"/>
      <c r="E95" s="33"/>
      <c r="F95" s="33"/>
      <c r="G95" s="33"/>
      <c r="H95" s="33"/>
      <c r="I95" s="33"/>
      <c r="J95" s="33"/>
      <c r="K95" s="33"/>
    </row>
    <row r="96" spans="1:11" ht="15" hidden="1">
      <c r="A96" s="107"/>
      <c r="B96" s="107"/>
      <c r="C96" s="33"/>
      <c r="D96" s="33"/>
      <c r="E96" s="33"/>
      <c r="F96" s="33"/>
      <c r="G96" s="33"/>
      <c r="H96" s="33"/>
      <c r="I96" s="33"/>
      <c r="J96" s="33"/>
      <c r="K96" s="33"/>
    </row>
    <row r="97" spans="1:11" ht="15" hidden="1">
      <c r="A97" s="107"/>
      <c r="B97" s="108">
        <f>'Maintenance Information'!O4</f>
        <v>0.2</v>
      </c>
      <c r="C97" s="33"/>
      <c r="D97" s="33"/>
      <c r="E97" s="33"/>
      <c r="F97" s="33"/>
      <c r="G97" s="33"/>
      <c r="H97" s="33"/>
      <c r="I97" s="33"/>
      <c r="J97" s="33"/>
      <c r="K97" s="33"/>
    </row>
    <row r="98" spans="1:10" ht="15" hidden="1">
      <c r="A98" s="107"/>
      <c r="B98" s="109">
        <f>1-'Maintenance Information'!O4</f>
        <v>0.8</v>
      </c>
      <c r="C98" s="33"/>
      <c r="D98" s="33"/>
      <c r="E98" s="33"/>
      <c r="F98" s="33"/>
      <c r="G98" s="33"/>
      <c r="H98" s="33"/>
      <c r="I98" s="33"/>
      <c r="J98" s="33"/>
    </row>
    <row r="99" spans="1:3" ht="15" hidden="1">
      <c r="A99" s="100"/>
      <c r="B99" s="110" t="str">
        <f>IF(D73&lt;G73,"F","R")</f>
        <v>F</v>
      </c>
      <c r="C99" t="str">
        <f>"The rigid pavement design is recommended since its life cycle costs is at least "&amp;B97*100&amp;" % lower than the flexible pavement design."</f>
        <v>The rigid pavement design is recommended since its life cycle costs is at least 20 % lower than the flexible pavement design.</v>
      </c>
    </row>
    <row r="100" spans="1:3" ht="15" hidden="1">
      <c r="A100" s="100"/>
      <c r="B100" s="100">
        <f>IF(B99="R",G73/D73,D73/G73)</f>
        <v>0.9249090412344937</v>
      </c>
      <c r="C100" t="str">
        <f>"The flexible pavement design is recommended since its life cycle costs is at least "&amp;B97*100&amp;" % lower than the rigid pavement design."</f>
        <v>The flexible pavement design is recommended since its life cycle costs is at least 20 % lower than the rigid pavement design.</v>
      </c>
    </row>
    <row r="101" spans="1:3" ht="15" hidden="1">
      <c r="A101" s="100"/>
      <c r="B101" s="100"/>
      <c r="C101" t="str">
        <f>"Alternate pavement designs are recommended for the bidding process since the difference in life cycle costs is between "&amp;B97*100&amp;" %."</f>
        <v>Alternate pavement designs are recommended for the bidding process since the difference in life cycle costs is between 20 %.</v>
      </c>
    </row>
    <row r="102" spans="1:2" ht="15" hidden="1">
      <c r="A102" s="100"/>
      <c r="B102" s="100"/>
    </row>
    <row r="103" spans="1:3" ht="15" hidden="1">
      <c r="A103" s="100"/>
      <c r="B103" s="110" t="str">
        <f>IF(B100&lt;B98,B99,"A")</f>
        <v>A</v>
      </c>
      <c r="C103" t="str">
        <f>IF(B103="R",C99,IF(B103="F",C100,C101))</f>
        <v>Alternate pavement designs are recommended for the bidding process since the difference in life cycle costs is between 20 %.</v>
      </c>
    </row>
    <row r="104" spans="1:2" ht="15" hidden="1">
      <c r="A104" s="100"/>
      <c r="B104" s="100"/>
    </row>
    <row r="105" ht="15">
      <c r="B105" s="7"/>
    </row>
    <row r="106" ht="15">
      <c r="B106" s="7"/>
    </row>
    <row r="107" ht="15">
      <c r="B107" s="7"/>
    </row>
    <row r="108" ht="15">
      <c r="B108" s="7"/>
    </row>
    <row r="109" ht="15">
      <c r="B109" s="7"/>
    </row>
    <row r="110" ht="15">
      <c r="B110" s="7"/>
    </row>
    <row r="111" ht="15">
      <c r="B111" s="7"/>
    </row>
    <row r="112" ht="15">
      <c r="B112" s="7"/>
    </row>
    <row r="113" ht="15">
      <c r="B113" s="7"/>
    </row>
    <row r="114" ht="15">
      <c r="B114" s="7"/>
    </row>
    <row r="115" ht="15">
      <c r="B115" s="7"/>
    </row>
  </sheetData>
  <sheetProtection sheet="1" objects="1" scenarios="1"/>
  <mergeCells count="135">
    <mergeCell ref="O36:Q36"/>
    <mergeCell ref="B83:C83"/>
    <mergeCell ref="B84:C84"/>
    <mergeCell ref="G58:I58"/>
    <mergeCell ref="G59:I59"/>
    <mergeCell ref="D62:F62"/>
    <mergeCell ref="D58:F58"/>
    <mergeCell ref="D59:F59"/>
    <mergeCell ref="G63:I63"/>
    <mergeCell ref="G50:I50"/>
    <mergeCell ref="D81:F81"/>
    <mergeCell ref="G81:I81"/>
    <mergeCell ref="B81:C82"/>
    <mergeCell ref="G57:I57"/>
    <mergeCell ref="G65:I65"/>
    <mergeCell ref="D65:F65"/>
    <mergeCell ref="G33:I33"/>
    <mergeCell ref="B32:C32"/>
    <mergeCell ref="G34:I34"/>
    <mergeCell ref="B34:C34"/>
    <mergeCell ref="B5:I5"/>
    <mergeCell ref="B6:C6"/>
    <mergeCell ref="B7:C7"/>
    <mergeCell ref="B8:C8"/>
    <mergeCell ref="D6:I6"/>
    <mergeCell ref="D7:I7"/>
    <mergeCell ref="D8:I8"/>
    <mergeCell ref="D20:I20"/>
    <mergeCell ref="B16:C16"/>
    <mergeCell ref="B9:C9"/>
    <mergeCell ref="D9:I9"/>
    <mergeCell ref="D10:I10"/>
    <mergeCell ref="B10:C10"/>
    <mergeCell ref="B15:I15"/>
    <mergeCell ref="D17:I17"/>
    <mergeCell ref="B14:C14"/>
    <mergeCell ref="D19:I19"/>
    <mergeCell ref="D16:I16"/>
    <mergeCell ref="B19:C19"/>
    <mergeCell ref="B17:C17"/>
    <mergeCell ref="D11:I11"/>
    <mergeCell ref="B11:C11"/>
    <mergeCell ref="D12:I12"/>
    <mergeCell ref="B13:C13"/>
    <mergeCell ref="D13:I13"/>
    <mergeCell ref="B12:C12"/>
    <mergeCell ref="D14:I14"/>
    <mergeCell ref="D23:I23"/>
    <mergeCell ref="B23:C23"/>
    <mergeCell ref="B29:C29"/>
    <mergeCell ref="B18:C18"/>
    <mergeCell ref="B21:I21"/>
    <mergeCell ref="B22:C22"/>
    <mergeCell ref="D22:I22"/>
    <mergeCell ref="D18:I18"/>
    <mergeCell ref="B20:C20"/>
    <mergeCell ref="B26:C26"/>
    <mergeCell ref="G29:I29"/>
    <mergeCell ref="B31:C31"/>
    <mergeCell ref="D31:F31"/>
    <mergeCell ref="G32:I32"/>
    <mergeCell ref="D29:F29"/>
    <mergeCell ref="G30:I30"/>
    <mergeCell ref="G31:I31"/>
    <mergeCell ref="D28:F28"/>
    <mergeCell ref="B28:C28"/>
    <mergeCell ref="D32:F32"/>
    <mergeCell ref="D30:F30"/>
    <mergeCell ref="B35:C47"/>
    <mergeCell ref="D34:F34"/>
    <mergeCell ref="B33:C33"/>
    <mergeCell ref="D33:F33"/>
    <mergeCell ref="B67:I67"/>
    <mergeCell ref="D64:F64"/>
    <mergeCell ref="B24:C24"/>
    <mergeCell ref="B25:C25"/>
    <mergeCell ref="B30:C30"/>
    <mergeCell ref="D24:I24"/>
    <mergeCell ref="D25:I25"/>
    <mergeCell ref="D26:I26"/>
    <mergeCell ref="G28:I28"/>
    <mergeCell ref="B27:I27"/>
    <mergeCell ref="B65:C65"/>
    <mergeCell ref="B58:C58"/>
    <mergeCell ref="B63:C63"/>
    <mergeCell ref="D66:F66"/>
    <mergeCell ref="D63:F63"/>
    <mergeCell ref="B64:C64"/>
    <mergeCell ref="B66:C66"/>
    <mergeCell ref="G64:I64"/>
    <mergeCell ref="G66:I66"/>
    <mergeCell ref="B76:I76"/>
    <mergeCell ref="B75:I75"/>
    <mergeCell ref="B71:C71"/>
    <mergeCell ref="G71:I71"/>
    <mergeCell ref="B70:C70"/>
    <mergeCell ref="G70:I70"/>
    <mergeCell ref="D72:F72"/>
    <mergeCell ref="G72:I72"/>
    <mergeCell ref="D57:F57"/>
    <mergeCell ref="G62:I62"/>
    <mergeCell ref="B60:I60"/>
    <mergeCell ref="B59:C59"/>
    <mergeCell ref="B61:C61"/>
    <mergeCell ref="D61:F61"/>
    <mergeCell ref="G61:I61"/>
    <mergeCell ref="B62:C62"/>
    <mergeCell ref="B57:C57"/>
    <mergeCell ref="B73:C73"/>
    <mergeCell ref="G73:I73"/>
    <mergeCell ref="G69:I69"/>
    <mergeCell ref="D68:F68"/>
    <mergeCell ref="B72:C72"/>
    <mergeCell ref="D70:F70"/>
    <mergeCell ref="D73:F73"/>
    <mergeCell ref="O37:Q37"/>
    <mergeCell ref="B56:I56"/>
    <mergeCell ref="G48:I48"/>
    <mergeCell ref="D50:F50"/>
    <mergeCell ref="B55:C55"/>
    <mergeCell ref="D55:F55"/>
    <mergeCell ref="B52:C52"/>
    <mergeCell ref="B54:C54"/>
    <mergeCell ref="B50:C50"/>
    <mergeCell ref="B53:C53"/>
    <mergeCell ref="G55:I55"/>
    <mergeCell ref="B49:I49"/>
    <mergeCell ref="D48:F48"/>
    <mergeCell ref="B48:C48"/>
    <mergeCell ref="B78:H78"/>
    <mergeCell ref="D71:F71"/>
    <mergeCell ref="D69:F69"/>
    <mergeCell ref="B69:C69"/>
    <mergeCell ref="B68:C68"/>
    <mergeCell ref="G68:I68"/>
  </mergeCells>
  <printOptions/>
  <pageMargins left="0.49" right="0.14" top="0.33" bottom="0.35" header="0.3" footer="0.3"/>
  <pageSetup fitToHeight="1" fitToWidth="1" horizontalDpi="300" verticalDpi="300" orientation="portrait" scale="53" r:id="rId3"/>
  <ignoredErrors>
    <ignoredError sqref="B76"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tabColor theme="1" tint="0.24998000264167786"/>
  </sheetPr>
  <dimension ref="A1:AG64"/>
  <sheetViews>
    <sheetView zoomScale="85" zoomScaleNormal="85" zoomScalePageLayoutView="0" workbookViewId="0" topLeftCell="A1">
      <selection activeCell="G36" sqref="G36"/>
    </sheetView>
  </sheetViews>
  <sheetFormatPr defaultColWidth="9.140625" defaultRowHeight="15"/>
  <cols>
    <col min="1" max="1" width="3.140625" style="0" customWidth="1"/>
    <col min="2" max="2" width="4.8515625" style="0" customWidth="1"/>
    <col min="4" max="4" width="19.00390625" style="0" bestFit="1" customWidth="1"/>
    <col min="5" max="5" width="49.57421875" style="0" customWidth="1"/>
    <col min="6" max="6" width="19.00390625" style="0" customWidth="1"/>
    <col min="7" max="7" width="45.00390625" style="0" customWidth="1"/>
    <col min="8" max="8" width="7.8515625" style="0" customWidth="1"/>
    <col min="10" max="10" width="11.28125" style="0" bestFit="1" customWidth="1"/>
    <col min="11" max="11" width="5.7109375" style="0" customWidth="1"/>
    <col min="12" max="12" width="8.7109375" style="0" customWidth="1"/>
    <col min="13" max="13" width="3.421875" style="0" hidden="1" customWidth="1"/>
    <col min="14" max="14" width="2.00390625" style="0" hidden="1" customWidth="1"/>
    <col min="16" max="16" width="14.7109375" style="0" customWidth="1"/>
    <col min="19" max="22" width="9.140625" style="0" hidden="1" customWidth="1"/>
  </cols>
  <sheetData>
    <row r="1" spans="1:21" ht="62.25" customHeight="1">
      <c r="A1" s="33"/>
      <c r="B1" s="1"/>
      <c r="C1" s="279" t="s">
        <v>431</v>
      </c>
      <c r="D1" s="280"/>
      <c r="E1" s="280"/>
      <c r="F1" s="280"/>
      <c r="G1" s="281"/>
      <c r="H1" s="1"/>
      <c r="I1" s="1"/>
      <c r="J1" s="1"/>
      <c r="K1" s="1"/>
      <c r="L1" s="1"/>
      <c r="M1" s="1"/>
      <c r="N1" s="1"/>
      <c r="O1" s="1"/>
      <c r="P1" s="1"/>
      <c r="Q1" s="33"/>
      <c r="T1" s="45">
        <f>'Project Information'!D59</f>
        <v>4</v>
      </c>
      <c r="U1" s="45">
        <f>'Project Information'!G59</f>
        <v>4</v>
      </c>
    </row>
    <row r="2" spans="1:29" ht="15.75">
      <c r="A2" s="33"/>
      <c r="B2" s="1"/>
      <c r="C2" s="88"/>
      <c r="D2" s="283" t="s">
        <v>16</v>
      </c>
      <c r="E2" s="284"/>
      <c r="F2" s="285" t="s">
        <v>15</v>
      </c>
      <c r="G2" s="286"/>
      <c r="H2" s="1"/>
      <c r="I2" s="1"/>
      <c r="J2" s="1"/>
      <c r="K2" s="1"/>
      <c r="L2" s="1"/>
      <c r="M2" s="1"/>
      <c r="N2" s="1"/>
      <c r="O2" s="1"/>
      <c r="P2" s="1"/>
      <c r="Q2" s="33"/>
      <c r="R2" s="100"/>
      <c r="S2" s="100"/>
      <c r="T2" s="100"/>
      <c r="U2" s="100"/>
      <c r="V2" s="100"/>
      <c r="W2" s="100"/>
      <c r="X2" s="100"/>
      <c r="Y2" s="100"/>
      <c r="Z2" s="100"/>
      <c r="AA2" s="100"/>
      <c r="AB2" s="100"/>
      <c r="AC2" s="100"/>
    </row>
    <row r="3" spans="1:29" ht="15.75">
      <c r="A3" s="33"/>
      <c r="B3" s="1"/>
      <c r="C3" s="89" t="s">
        <v>18</v>
      </c>
      <c r="D3" s="84" t="s">
        <v>445</v>
      </c>
      <c r="E3" s="84" t="s">
        <v>361</v>
      </c>
      <c r="F3" s="84" t="s">
        <v>445</v>
      </c>
      <c r="G3" s="85" t="s">
        <v>361</v>
      </c>
      <c r="H3" s="1"/>
      <c r="I3" s="1"/>
      <c r="J3" s="1"/>
      <c r="K3" s="1"/>
      <c r="L3" s="1"/>
      <c r="M3" s="1"/>
      <c r="N3" s="1"/>
      <c r="O3" s="1"/>
      <c r="P3" s="1"/>
      <c r="Q3" s="33"/>
      <c r="R3" s="100"/>
      <c r="S3" s="100"/>
      <c r="T3" s="100"/>
      <c r="U3" s="100"/>
      <c r="V3" s="100"/>
      <c r="W3" s="100"/>
      <c r="X3" s="100"/>
      <c r="Y3" s="100"/>
      <c r="Z3" s="100"/>
      <c r="AA3" s="100"/>
      <c r="AB3" s="100"/>
      <c r="AC3" s="100"/>
    </row>
    <row r="4" spans="1:29" ht="15">
      <c r="A4" s="33"/>
      <c r="B4" s="1"/>
      <c r="C4" s="98">
        <v>1</v>
      </c>
      <c r="D4" s="87">
        <v>0</v>
      </c>
      <c r="E4" s="86"/>
      <c r="F4" s="87">
        <v>0</v>
      </c>
      <c r="G4" s="86"/>
      <c r="H4" s="1"/>
      <c r="I4" s="282" t="s">
        <v>446</v>
      </c>
      <c r="J4" s="282"/>
      <c r="K4" s="282"/>
      <c r="L4" s="282"/>
      <c r="M4" s="282"/>
      <c r="N4" s="282"/>
      <c r="O4" s="25">
        <v>0.2</v>
      </c>
      <c r="P4" s="1"/>
      <c r="Q4" s="33"/>
      <c r="R4" s="100"/>
      <c r="S4" s="100"/>
      <c r="T4" s="101">
        <f>D4/(1+0.01*$T$1)^C4</f>
        <v>0</v>
      </c>
      <c r="U4" s="101">
        <f>F4/(1+0.01*$U1)^C4</f>
        <v>0</v>
      </c>
      <c r="V4" s="100"/>
      <c r="W4" s="100"/>
      <c r="X4" s="100"/>
      <c r="Y4" s="100"/>
      <c r="Z4" s="100"/>
      <c r="AA4" s="100"/>
      <c r="AB4" s="100"/>
      <c r="AC4" s="100"/>
    </row>
    <row r="5" spans="1:33" ht="15">
      <c r="A5" s="33"/>
      <c r="B5" s="1"/>
      <c r="C5" s="99">
        <v>2</v>
      </c>
      <c r="D5" s="87">
        <v>0</v>
      </c>
      <c r="E5" s="86"/>
      <c r="F5" s="87">
        <v>0</v>
      </c>
      <c r="G5" s="86"/>
      <c r="H5" s="1"/>
      <c r="I5" s="1"/>
      <c r="J5" s="1"/>
      <c r="K5" s="1"/>
      <c r="L5" s="1"/>
      <c r="M5" s="1"/>
      <c r="N5" s="1"/>
      <c r="O5" s="1"/>
      <c r="P5" s="1"/>
      <c r="Q5" s="33"/>
      <c r="R5" s="7"/>
      <c r="S5" s="7"/>
      <c r="T5" s="106">
        <f aca="true" t="shared" si="0" ref="T5:T33">D5/(1+0.01*$T$1)^C5</f>
        <v>0</v>
      </c>
      <c r="U5" s="106">
        <f aca="true" t="shared" si="1" ref="U5:U33">F5/(1+0.01*$U$1)^C5</f>
        <v>0</v>
      </c>
      <c r="V5" s="7"/>
      <c r="W5" s="7"/>
      <c r="X5" s="7"/>
      <c r="Y5" s="7"/>
      <c r="Z5" s="7"/>
      <c r="AA5" s="7"/>
      <c r="AB5" s="7"/>
      <c r="AC5" s="7"/>
      <c r="AD5" s="7"/>
      <c r="AE5" s="7"/>
      <c r="AF5" s="7"/>
      <c r="AG5" s="7"/>
    </row>
    <row r="6" spans="1:33" ht="15">
      <c r="A6" s="33"/>
      <c r="B6" s="1"/>
      <c r="C6" s="99">
        <v>3</v>
      </c>
      <c r="D6" s="87">
        <v>0</v>
      </c>
      <c r="E6" s="86"/>
      <c r="F6" s="87">
        <v>0</v>
      </c>
      <c r="G6" s="86"/>
      <c r="H6" s="1"/>
      <c r="I6" s="1"/>
      <c r="J6" s="1"/>
      <c r="K6" s="1"/>
      <c r="L6" s="1"/>
      <c r="M6" s="1"/>
      <c r="N6" s="1"/>
      <c r="O6" s="1"/>
      <c r="P6" s="1"/>
      <c r="Q6" s="33"/>
      <c r="R6" s="7"/>
      <c r="S6" s="7"/>
      <c r="T6" s="106">
        <f t="shared" si="0"/>
        <v>0</v>
      </c>
      <c r="U6" s="106">
        <f t="shared" si="1"/>
        <v>0</v>
      </c>
      <c r="V6" s="7"/>
      <c r="W6" s="7"/>
      <c r="X6" s="7"/>
      <c r="Y6" s="7"/>
      <c r="Z6" s="7"/>
      <c r="AA6" s="7"/>
      <c r="AB6" s="7"/>
      <c r="AC6" s="7"/>
      <c r="AD6" s="7"/>
      <c r="AE6" s="7"/>
      <c r="AF6" s="7"/>
      <c r="AG6" s="7"/>
    </row>
    <row r="7" spans="1:29" ht="15">
      <c r="A7" s="33"/>
      <c r="B7" s="1"/>
      <c r="C7" s="99">
        <v>4</v>
      </c>
      <c r="D7" s="87">
        <v>0</v>
      </c>
      <c r="E7" s="86"/>
      <c r="F7" s="87">
        <v>0</v>
      </c>
      <c r="G7" s="86"/>
      <c r="H7" s="1"/>
      <c r="I7" s="1"/>
      <c r="J7" s="1"/>
      <c r="K7" s="1"/>
      <c r="L7" s="1"/>
      <c r="M7" s="1"/>
      <c r="N7" s="1"/>
      <c r="O7" s="1"/>
      <c r="P7" s="1"/>
      <c r="Q7" s="33"/>
      <c r="R7" s="100"/>
      <c r="S7" s="100"/>
      <c r="T7" s="101">
        <f t="shared" si="0"/>
        <v>0</v>
      </c>
      <c r="U7" s="106">
        <f t="shared" si="1"/>
        <v>0</v>
      </c>
      <c r="V7" s="100"/>
      <c r="W7" s="100"/>
      <c r="X7" s="100"/>
      <c r="Y7" s="100"/>
      <c r="Z7" s="100"/>
      <c r="AA7" s="100"/>
      <c r="AB7" s="100"/>
      <c r="AC7" s="100"/>
    </row>
    <row r="8" spans="1:29" ht="15">
      <c r="A8" s="33"/>
      <c r="B8" s="1"/>
      <c r="C8" s="99">
        <v>5</v>
      </c>
      <c r="D8" s="87">
        <v>0</v>
      </c>
      <c r="E8" s="86"/>
      <c r="F8" s="87">
        <v>0</v>
      </c>
      <c r="G8" s="86"/>
      <c r="H8" s="1"/>
      <c r="I8" s="1"/>
      <c r="J8" s="1"/>
      <c r="K8" s="1"/>
      <c r="L8" s="1"/>
      <c r="M8" s="1"/>
      <c r="N8" s="1"/>
      <c r="O8" s="1"/>
      <c r="P8" s="1"/>
      <c r="Q8" s="33"/>
      <c r="R8" s="100"/>
      <c r="S8" s="100"/>
      <c r="T8" s="101">
        <f t="shared" si="0"/>
        <v>0</v>
      </c>
      <c r="U8" s="106">
        <f t="shared" si="1"/>
        <v>0</v>
      </c>
      <c r="V8" s="100"/>
      <c r="W8" s="100"/>
      <c r="X8" s="100"/>
      <c r="Y8" s="100"/>
      <c r="Z8" s="100"/>
      <c r="AA8" s="100"/>
      <c r="AB8" s="100"/>
      <c r="AC8" s="100"/>
    </row>
    <row r="9" spans="1:29" ht="15">
      <c r="A9" s="33"/>
      <c r="B9" s="1"/>
      <c r="C9" s="99">
        <v>6</v>
      </c>
      <c r="D9" s="87">
        <v>0</v>
      </c>
      <c r="E9" s="86"/>
      <c r="F9" s="87">
        <v>0</v>
      </c>
      <c r="G9" s="86"/>
      <c r="H9" s="1"/>
      <c r="I9" s="1"/>
      <c r="J9" s="1"/>
      <c r="K9" s="1"/>
      <c r="L9" s="1"/>
      <c r="M9" s="1"/>
      <c r="N9" s="1"/>
      <c r="O9" s="1"/>
      <c r="P9" s="1"/>
      <c r="Q9" s="33"/>
      <c r="R9" s="100"/>
      <c r="S9" s="100"/>
      <c r="T9" s="101">
        <f t="shared" si="0"/>
        <v>0</v>
      </c>
      <c r="U9" s="106">
        <f t="shared" si="1"/>
        <v>0</v>
      </c>
      <c r="V9" s="100"/>
      <c r="W9" s="100"/>
      <c r="X9" s="100"/>
      <c r="Y9" s="100"/>
      <c r="Z9" s="100"/>
      <c r="AA9" s="100"/>
      <c r="AB9" s="100"/>
      <c r="AC9" s="100"/>
    </row>
    <row r="10" spans="1:29" ht="15">
      <c r="A10" s="33"/>
      <c r="B10" s="1"/>
      <c r="C10" s="99">
        <v>7</v>
      </c>
      <c r="D10" s="87">
        <v>0</v>
      </c>
      <c r="E10" s="86"/>
      <c r="F10" s="87">
        <v>0</v>
      </c>
      <c r="G10" s="86"/>
      <c r="H10" s="1"/>
      <c r="I10" s="1"/>
      <c r="J10" s="1"/>
      <c r="K10" s="1"/>
      <c r="L10" s="1"/>
      <c r="M10" s="1"/>
      <c r="N10" s="1"/>
      <c r="O10" s="1"/>
      <c r="P10" s="1"/>
      <c r="Q10" s="33"/>
      <c r="R10" s="100"/>
      <c r="S10" s="100"/>
      <c r="T10" s="101">
        <f t="shared" si="0"/>
        <v>0</v>
      </c>
      <c r="U10" s="106">
        <f t="shared" si="1"/>
        <v>0</v>
      </c>
      <c r="V10" s="100"/>
      <c r="W10" s="100"/>
      <c r="X10" s="100"/>
      <c r="Y10" s="100"/>
      <c r="Z10" s="100"/>
      <c r="AA10" s="100"/>
      <c r="AB10" s="100"/>
      <c r="AC10" s="100"/>
    </row>
    <row r="11" spans="1:29" ht="15">
      <c r="A11" s="33"/>
      <c r="B11" s="1"/>
      <c r="C11" s="99">
        <v>8</v>
      </c>
      <c r="D11" s="87">
        <v>0</v>
      </c>
      <c r="E11" s="86"/>
      <c r="F11" s="87">
        <v>0</v>
      </c>
      <c r="G11" s="86"/>
      <c r="H11" s="1"/>
      <c r="I11" s="1"/>
      <c r="J11" s="1"/>
      <c r="K11" s="1"/>
      <c r="L11" s="1"/>
      <c r="M11" s="1"/>
      <c r="N11" s="1"/>
      <c r="O11" s="1"/>
      <c r="P11" s="1"/>
      <c r="Q11" s="33"/>
      <c r="R11" s="100"/>
      <c r="S11" s="100"/>
      <c r="T11" s="101">
        <f t="shared" si="0"/>
        <v>0</v>
      </c>
      <c r="U11" s="106">
        <f t="shared" si="1"/>
        <v>0</v>
      </c>
      <c r="V11" s="100"/>
      <c r="W11" s="100"/>
      <c r="X11" s="100"/>
      <c r="Y11" s="100"/>
      <c r="Z11" s="100"/>
      <c r="AA11" s="100"/>
      <c r="AB11" s="100"/>
      <c r="AC11" s="100"/>
    </row>
    <row r="12" spans="1:32" ht="15">
      <c r="A12" s="33"/>
      <c r="B12" s="1"/>
      <c r="C12" s="99">
        <v>9</v>
      </c>
      <c r="D12" s="87">
        <v>0</v>
      </c>
      <c r="E12" s="86"/>
      <c r="F12" s="87">
        <v>0</v>
      </c>
      <c r="G12" s="86"/>
      <c r="H12" s="1"/>
      <c r="I12" s="1"/>
      <c r="J12" s="1"/>
      <c r="K12" s="1"/>
      <c r="L12" s="1"/>
      <c r="M12" s="1"/>
      <c r="N12" s="1"/>
      <c r="O12" s="1"/>
      <c r="P12" s="1"/>
      <c r="Q12" s="33"/>
      <c r="R12" s="100"/>
      <c r="S12" s="100"/>
      <c r="T12" s="101">
        <f t="shared" si="0"/>
        <v>0</v>
      </c>
      <c r="U12" s="106">
        <f t="shared" si="1"/>
        <v>0</v>
      </c>
      <c r="V12" s="100"/>
      <c r="W12" s="100"/>
      <c r="X12" s="100"/>
      <c r="Y12" s="100"/>
      <c r="Z12" s="100"/>
      <c r="AA12" s="100"/>
      <c r="AB12" s="100"/>
      <c r="AC12" s="100"/>
      <c r="AD12" s="7"/>
      <c r="AE12" s="7"/>
      <c r="AF12" s="7"/>
    </row>
    <row r="13" spans="1:29" ht="15">
      <c r="A13" s="33"/>
      <c r="B13" s="1"/>
      <c r="C13" s="99">
        <v>10</v>
      </c>
      <c r="D13" s="87">
        <v>0</v>
      </c>
      <c r="E13" s="86"/>
      <c r="F13" s="87">
        <v>0</v>
      </c>
      <c r="G13" s="86"/>
      <c r="H13" s="1"/>
      <c r="I13" s="1"/>
      <c r="J13" s="1"/>
      <c r="K13" s="1"/>
      <c r="L13" s="1"/>
      <c r="M13" s="1"/>
      <c r="N13" s="1"/>
      <c r="O13" s="1"/>
      <c r="P13" s="1"/>
      <c r="Q13" s="33"/>
      <c r="R13" s="100"/>
      <c r="S13" s="100"/>
      <c r="T13" s="101">
        <f t="shared" si="0"/>
        <v>0</v>
      </c>
      <c r="U13" s="106">
        <f t="shared" si="1"/>
        <v>0</v>
      </c>
      <c r="V13" s="100"/>
      <c r="W13" s="100"/>
      <c r="X13" s="100"/>
      <c r="Y13" s="100"/>
      <c r="Z13" s="100"/>
      <c r="AA13" s="100"/>
      <c r="AB13" s="100"/>
      <c r="AC13" s="100"/>
    </row>
    <row r="14" spans="1:29" ht="15">
      <c r="A14" s="33"/>
      <c r="B14" s="1"/>
      <c r="C14" s="99">
        <v>11</v>
      </c>
      <c r="D14" s="87">
        <v>0</v>
      </c>
      <c r="E14" s="86"/>
      <c r="F14" s="87">
        <v>0</v>
      </c>
      <c r="G14" s="86"/>
      <c r="H14" s="1"/>
      <c r="I14" s="1"/>
      <c r="J14" s="1"/>
      <c r="K14" s="1"/>
      <c r="L14" s="1"/>
      <c r="M14" s="1"/>
      <c r="N14" s="1"/>
      <c r="O14" s="1"/>
      <c r="P14" s="1"/>
      <c r="Q14" s="33"/>
      <c r="R14" s="100"/>
      <c r="S14" s="100"/>
      <c r="T14" s="101">
        <f t="shared" si="0"/>
        <v>0</v>
      </c>
      <c r="U14" s="106">
        <f t="shared" si="1"/>
        <v>0</v>
      </c>
      <c r="V14" s="100"/>
      <c r="W14" s="100"/>
      <c r="X14" s="100"/>
      <c r="Y14" s="100"/>
      <c r="Z14" s="100"/>
      <c r="AA14" s="100"/>
      <c r="AB14" s="100"/>
      <c r="AC14" s="100"/>
    </row>
    <row r="15" spans="1:29" ht="15">
      <c r="A15" s="33"/>
      <c r="B15" s="1"/>
      <c r="C15" s="99">
        <v>12</v>
      </c>
      <c r="D15" s="87">
        <v>0</v>
      </c>
      <c r="E15" s="86"/>
      <c r="F15" s="87">
        <v>0</v>
      </c>
      <c r="G15" s="86"/>
      <c r="H15" s="1"/>
      <c r="I15" s="1"/>
      <c r="J15" s="1"/>
      <c r="K15" s="1"/>
      <c r="L15" s="1"/>
      <c r="M15" s="1"/>
      <c r="N15" s="1"/>
      <c r="O15" s="1"/>
      <c r="P15" s="1"/>
      <c r="Q15" s="33"/>
      <c r="R15" s="100"/>
      <c r="S15" s="100"/>
      <c r="T15" s="101">
        <f t="shared" si="0"/>
        <v>0</v>
      </c>
      <c r="U15" s="106">
        <f t="shared" si="1"/>
        <v>0</v>
      </c>
      <c r="V15" s="100"/>
      <c r="W15" s="100"/>
      <c r="X15" s="100"/>
      <c r="Y15" s="100"/>
      <c r="Z15" s="100"/>
      <c r="AA15" s="100"/>
      <c r="AB15" s="100"/>
      <c r="AC15" s="100"/>
    </row>
    <row r="16" spans="1:29" ht="15">
      <c r="A16" s="33"/>
      <c r="B16" s="1"/>
      <c r="C16" s="99">
        <v>13</v>
      </c>
      <c r="D16" s="87">
        <v>0</v>
      </c>
      <c r="E16" s="86"/>
      <c r="F16" s="87">
        <v>0</v>
      </c>
      <c r="G16" s="86"/>
      <c r="H16" s="1"/>
      <c r="I16" s="1"/>
      <c r="J16" s="1"/>
      <c r="K16" s="1"/>
      <c r="L16" s="1"/>
      <c r="M16" s="1"/>
      <c r="N16" s="1"/>
      <c r="O16" s="1"/>
      <c r="P16" s="1"/>
      <c r="Q16" s="33"/>
      <c r="R16" s="100"/>
      <c r="S16" s="100"/>
      <c r="T16" s="101">
        <f t="shared" si="0"/>
        <v>0</v>
      </c>
      <c r="U16" s="106">
        <f t="shared" si="1"/>
        <v>0</v>
      </c>
      <c r="V16" s="100"/>
      <c r="W16" s="100"/>
      <c r="X16" s="100"/>
      <c r="Y16" s="100"/>
      <c r="Z16" s="100"/>
      <c r="AA16" s="100"/>
      <c r="AB16" s="100"/>
      <c r="AC16" s="100"/>
    </row>
    <row r="17" spans="1:29" ht="15">
      <c r="A17" s="33"/>
      <c r="B17" s="1"/>
      <c r="C17" s="99">
        <v>14</v>
      </c>
      <c r="D17" s="87">
        <v>0</v>
      </c>
      <c r="E17" s="86"/>
      <c r="F17" s="87">
        <v>0</v>
      </c>
      <c r="G17" s="86"/>
      <c r="H17" s="1"/>
      <c r="I17" s="1"/>
      <c r="J17" s="1"/>
      <c r="K17" s="1"/>
      <c r="L17" s="1"/>
      <c r="M17" s="1"/>
      <c r="N17" s="1"/>
      <c r="O17" s="1"/>
      <c r="P17" s="1"/>
      <c r="Q17" s="33"/>
      <c r="R17" s="100"/>
      <c r="S17" s="100"/>
      <c r="T17" s="101">
        <f t="shared" si="0"/>
        <v>0</v>
      </c>
      <c r="U17" s="106">
        <f t="shared" si="1"/>
        <v>0</v>
      </c>
      <c r="V17" s="100"/>
      <c r="W17" s="100"/>
      <c r="X17" s="100"/>
      <c r="Y17" s="100"/>
      <c r="Z17" s="100"/>
      <c r="AA17" s="100"/>
      <c r="AB17" s="100"/>
      <c r="AC17" s="100"/>
    </row>
    <row r="18" spans="1:29" ht="15">
      <c r="A18" s="33"/>
      <c r="B18" s="1"/>
      <c r="C18" s="99">
        <v>15</v>
      </c>
      <c r="D18" s="87">
        <v>0</v>
      </c>
      <c r="E18" s="86"/>
      <c r="F18" s="87">
        <v>0</v>
      </c>
      <c r="G18" s="86"/>
      <c r="H18" s="1"/>
      <c r="I18" s="1"/>
      <c r="J18" s="1"/>
      <c r="K18" s="1"/>
      <c r="L18" s="1"/>
      <c r="M18" s="1"/>
      <c r="N18" s="1"/>
      <c r="O18" s="1"/>
      <c r="P18" s="1"/>
      <c r="Q18" s="33"/>
      <c r="R18" s="100"/>
      <c r="S18" s="100"/>
      <c r="T18" s="101">
        <f t="shared" si="0"/>
        <v>0</v>
      </c>
      <c r="U18" s="106">
        <f t="shared" si="1"/>
        <v>0</v>
      </c>
      <c r="V18" s="100"/>
      <c r="W18" s="100"/>
      <c r="X18" s="100"/>
      <c r="Y18" s="100"/>
      <c r="Z18" s="100"/>
      <c r="AA18" s="100"/>
      <c r="AB18" s="100"/>
      <c r="AC18" s="100"/>
    </row>
    <row r="19" spans="1:29" ht="15">
      <c r="A19" s="33"/>
      <c r="B19" s="1"/>
      <c r="C19" s="99">
        <v>16</v>
      </c>
      <c r="D19" s="87">
        <v>0</v>
      </c>
      <c r="E19" s="86"/>
      <c r="F19" s="87">
        <v>0</v>
      </c>
      <c r="G19" s="86"/>
      <c r="H19" s="103"/>
      <c r="I19" s="1"/>
      <c r="J19" s="1"/>
      <c r="K19" s="1"/>
      <c r="L19" s="1"/>
      <c r="M19" s="1"/>
      <c r="N19" s="1"/>
      <c r="O19" s="1"/>
      <c r="P19" s="1"/>
      <c r="Q19" s="33"/>
      <c r="R19" s="100"/>
      <c r="S19" s="100"/>
      <c r="T19" s="101">
        <f t="shared" si="0"/>
        <v>0</v>
      </c>
      <c r="U19" s="106">
        <f t="shared" si="1"/>
        <v>0</v>
      </c>
      <c r="V19" s="100"/>
      <c r="W19" s="100"/>
      <c r="X19" s="100"/>
      <c r="Y19" s="100"/>
      <c r="Z19" s="100"/>
      <c r="AA19" s="100"/>
      <c r="AB19" s="100"/>
      <c r="AC19" s="100"/>
    </row>
    <row r="20" spans="1:29" ht="15">
      <c r="A20" s="33"/>
      <c r="B20" s="1"/>
      <c r="C20" s="99">
        <v>17</v>
      </c>
      <c r="D20" s="87">
        <v>0</v>
      </c>
      <c r="E20" s="86"/>
      <c r="F20" s="87">
        <v>0</v>
      </c>
      <c r="G20" s="86"/>
      <c r="H20" s="1"/>
      <c r="I20" s="1"/>
      <c r="J20" s="1"/>
      <c r="K20" s="1"/>
      <c r="L20" s="1"/>
      <c r="M20" s="1"/>
      <c r="N20" s="1"/>
      <c r="O20" s="1"/>
      <c r="P20" s="1"/>
      <c r="Q20" s="33"/>
      <c r="R20" s="100"/>
      <c r="S20" s="100"/>
      <c r="T20" s="101">
        <f t="shared" si="0"/>
        <v>0</v>
      </c>
      <c r="U20" s="106">
        <f t="shared" si="1"/>
        <v>0</v>
      </c>
      <c r="V20" s="100"/>
      <c r="W20" s="100"/>
      <c r="X20" s="100"/>
      <c r="Y20" s="100"/>
      <c r="Z20" s="100"/>
      <c r="AA20" s="100"/>
      <c r="AB20" s="100"/>
      <c r="AC20" s="100"/>
    </row>
    <row r="21" spans="1:29" ht="15">
      <c r="A21" s="33"/>
      <c r="B21" s="1"/>
      <c r="C21" s="99">
        <v>18</v>
      </c>
      <c r="D21" s="87">
        <v>0</v>
      </c>
      <c r="E21" s="86"/>
      <c r="F21" s="87">
        <v>0</v>
      </c>
      <c r="G21" s="86"/>
      <c r="H21" s="1"/>
      <c r="I21" s="1"/>
      <c r="J21" s="1"/>
      <c r="K21" s="1"/>
      <c r="L21" s="1"/>
      <c r="M21" s="1"/>
      <c r="N21" s="1"/>
      <c r="O21" s="1"/>
      <c r="P21" s="1"/>
      <c r="Q21" s="33"/>
      <c r="R21" s="100"/>
      <c r="S21" s="100"/>
      <c r="T21" s="101">
        <f t="shared" si="0"/>
        <v>0</v>
      </c>
      <c r="U21" s="106">
        <f t="shared" si="1"/>
        <v>0</v>
      </c>
      <c r="V21" s="100"/>
      <c r="W21" s="100"/>
      <c r="X21" s="100"/>
      <c r="Y21" s="100"/>
      <c r="Z21" s="100"/>
      <c r="AA21" s="100"/>
      <c r="AB21" s="100"/>
      <c r="AC21" s="100"/>
    </row>
    <row r="22" spans="1:29" ht="15">
      <c r="A22" s="33"/>
      <c r="B22" s="1"/>
      <c r="C22" s="99">
        <v>19</v>
      </c>
      <c r="D22" s="87">
        <v>0</v>
      </c>
      <c r="E22" s="86"/>
      <c r="F22" s="87">
        <v>0</v>
      </c>
      <c r="G22" s="86"/>
      <c r="H22" s="1"/>
      <c r="I22" s="1"/>
      <c r="J22" s="1"/>
      <c r="K22" s="1"/>
      <c r="L22" s="1"/>
      <c r="M22" s="1"/>
      <c r="N22" s="1"/>
      <c r="O22" s="1"/>
      <c r="P22" s="1"/>
      <c r="Q22" s="33"/>
      <c r="R22" s="100"/>
      <c r="S22" s="100"/>
      <c r="T22" s="101">
        <f t="shared" si="0"/>
        <v>0</v>
      </c>
      <c r="U22" s="106">
        <f t="shared" si="1"/>
        <v>0</v>
      </c>
      <c r="V22" s="100"/>
      <c r="W22" s="100"/>
      <c r="X22" s="100"/>
      <c r="Y22" s="100"/>
      <c r="Z22" s="100"/>
      <c r="AA22" s="100"/>
      <c r="AB22" s="100"/>
      <c r="AC22" s="100"/>
    </row>
    <row r="23" spans="1:29" ht="15">
      <c r="A23" s="33"/>
      <c r="B23" s="1"/>
      <c r="C23" s="99">
        <v>20</v>
      </c>
      <c r="D23" s="87">
        <v>0</v>
      </c>
      <c r="E23" s="86"/>
      <c r="F23" s="87">
        <v>0</v>
      </c>
      <c r="G23" s="86"/>
      <c r="H23" s="1"/>
      <c r="I23" s="1"/>
      <c r="J23" s="1"/>
      <c r="K23" s="1"/>
      <c r="L23" s="1"/>
      <c r="M23" s="1"/>
      <c r="N23" s="1"/>
      <c r="O23" s="1"/>
      <c r="P23" s="1"/>
      <c r="Q23" s="33"/>
      <c r="R23" s="100"/>
      <c r="S23" s="100"/>
      <c r="T23" s="101">
        <f t="shared" si="0"/>
        <v>0</v>
      </c>
      <c r="U23" s="106">
        <f t="shared" si="1"/>
        <v>0</v>
      </c>
      <c r="V23" s="100"/>
      <c r="W23" s="100"/>
      <c r="X23" s="100"/>
      <c r="Y23" s="100"/>
      <c r="Z23" s="100"/>
      <c r="AA23" s="100"/>
      <c r="AB23" s="100"/>
      <c r="AC23" s="100"/>
    </row>
    <row r="24" spans="1:29" ht="15">
      <c r="A24" s="33"/>
      <c r="B24" s="1"/>
      <c r="C24" s="99">
        <v>21</v>
      </c>
      <c r="D24" s="87">
        <v>0</v>
      </c>
      <c r="E24" s="86"/>
      <c r="F24" s="87">
        <v>0</v>
      </c>
      <c r="G24" s="86"/>
      <c r="H24" s="1"/>
      <c r="I24" s="1"/>
      <c r="J24" s="1"/>
      <c r="K24" s="1"/>
      <c r="L24" s="1"/>
      <c r="M24" s="1"/>
      <c r="N24" s="1"/>
      <c r="O24" s="1"/>
      <c r="P24" s="1"/>
      <c r="Q24" s="33"/>
      <c r="R24" s="100"/>
      <c r="S24" s="100"/>
      <c r="T24" s="101">
        <f t="shared" si="0"/>
        <v>0</v>
      </c>
      <c r="U24" s="106">
        <f t="shared" si="1"/>
        <v>0</v>
      </c>
      <c r="V24" s="100"/>
      <c r="W24" s="100"/>
      <c r="X24" s="100"/>
      <c r="Y24" s="100"/>
      <c r="Z24" s="100"/>
      <c r="AA24" s="100"/>
      <c r="AB24" s="100"/>
      <c r="AC24" s="100"/>
    </row>
    <row r="25" spans="1:29" ht="15">
      <c r="A25" s="33"/>
      <c r="B25" s="1"/>
      <c r="C25" s="99">
        <v>22</v>
      </c>
      <c r="D25" s="87">
        <v>0</v>
      </c>
      <c r="E25" s="86"/>
      <c r="F25" s="87">
        <v>0</v>
      </c>
      <c r="G25" s="86"/>
      <c r="H25" s="1"/>
      <c r="I25" s="1"/>
      <c r="J25" s="1"/>
      <c r="K25" s="1"/>
      <c r="L25" s="1"/>
      <c r="M25" s="1"/>
      <c r="N25" s="1"/>
      <c r="O25" s="1"/>
      <c r="P25" s="1"/>
      <c r="Q25" s="33"/>
      <c r="R25" s="100"/>
      <c r="S25" s="100"/>
      <c r="T25" s="101">
        <f t="shared" si="0"/>
        <v>0</v>
      </c>
      <c r="U25" s="106">
        <f t="shared" si="1"/>
        <v>0</v>
      </c>
      <c r="V25" s="100"/>
      <c r="W25" s="100"/>
      <c r="X25" s="100"/>
      <c r="Y25" s="100"/>
      <c r="Z25" s="100"/>
      <c r="AA25" s="100"/>
      <c r="AB25" s="100"/>
      <c r="AC25" s="100"/>
    </row>
    <row r="26" spans="1:29" ht="15">
      <c r="A26" s="33"/>
      <c r="B26" s="1"/>
      <c r="C26" s="99">
        <v>23</v>
      </c>
      <c r="D26" s="87">
        <v>0</v>
      </c>
      <c r="E26" s="86"/>
      <c r="F26" s="87">
        <v>0</v>
      </c>
      <c r="G26" s="86"/>
      <c r="H26" s="1"/>
      <c r="I26" s="1"/>
      <c r="J26" s="1"/>
      <c r="K26" s="1"/>
      <c r="L26" s="1"/>
      <c r="M26" s="1"/>
      <c r="N26" s="1"/>
      <c r="O26" s="1"/>
      <c r="P26" s="1"/>
      <c r="Q26" s="33"/>
      <c r="R26" s="100"/>
      <c r="S26" s="100"/>
      <c r="T26" s="101">
        <f t="shared" si="0"/>
        <v>0</v>
      </c>
      <c r="U26" s="106">
        <f t="shared" si="1"/>
        <v>0</v>
      </c>
      <c r="V26" s="100"/>
      <c r="W26" s="100"/>
      <c r="X26" s="100"/>
      <c r="Y26" s="100"/>
      <c r="Z26" s="100"/>
      <c r="AA26" s="100"/>
      <c r="AB26" s="100"/>
      <c r="AC26" s="100"/>
    </row>
    <row r="27" spans="1:29" ht="15">
      <c r="A27" s="33"/>
      <c r="B27" s="1"/>
      <c r="C27" s="99">
        <v>24</v>
      </c>
      <c r="D27" s="87">
        <v>0</v>
      </c>
      <c r="E27" s="86"/>
      <c r="F27" s="87">
        <v>0</v>
      </c>
      <c r="G27" s="86"/>
      <c r="H27" s="1"/>
      <c r="I27" s="1"/>
      <c r="J27" s="1"/>
      <c r="K27" s="1"/>
      <c r="L27" s="1"/>
      <c r="M27" s="1"/>
      <c r="N27" s="1"/>
      <c r="O27" s="1"/>
      <c r="P27" s="1"/>
      <c r="Q27" s="33"/>
      <c r="R27" s="100"/>
      <c r="S27" s="100"/>
      <c r="T27" s="101">
        <f t="shared" si="0"/>
        <v>0</v>
      </c>
      <c r="U27" s="106">
        <f t="shared" si="1"/>
        <v>0</v>
      </c>
      <c r="V27" s="100"/>
      <c r="W27" s="100"/>
      <c r="X27" s="100"/>
      <c r="Y27" s="100"/>
      <c r="Z27" s="100"/>
      <c r="AA27" s="100"/>
      <c r="AB27" s="100"/>
      <c r="AC27" s="100"/>
    </row>
    <row r="28" spans="1:29" ht="15">
      <c r="A28" s="33"/>
      <c r="B28" s="1"/>
      <c r="C28" s="99">
        <v>25</v>
      </c>
      <c r="D28" s="87">
        <v>0</v>
      </c>
      <c r="E28" s="86"/>
      <c r="F28" s="87">
        <v>0</v>
      </c>
      <c r="G28" s="86"/>
      <c r="H28" s="1"/>
      <c r="I28" s="1"/>
      <c r="J28" s="1"/>
      <c r="K28" s="1"/>
      <c r="L28" s="1"/>
      <c r="M28" s="1"/>
      <c r="N28" s="1"/>
      <c r="O28" s="1"/>
      <c r="P28" s="1"/>
      <c r="Q28" s="33"/>
      <c r="R28" s="100"/>
      <c r="S28" s="100"/>
      <c r="T28" s="101">
        <f t="shared" si="0"/>
        <v>0</v>
      </c>
      <c r="U28" s="106">
        <f t="shared" si="1"/>
        <v>0</v>
      </c>
      <c r="V28" s="100"/>
      <c r="W28" s="100"/>
      <c r="X28" s="100"/>
      <c r="Y28" s="100"/>
      <c r="Z28" s="100"/>
      <c r="AA28" s="100"/>
      <c r="AB28" s="100"/>
      <c r="AC28" s="100"/>
    </row>
    <row r="29" spans="1:29" ht="15">
      <c r="A29" s="33"/>
      <c r="B29" s="1"/>
      <c r="C29" s="99">
        <v>26</v>
      </c>
      <c r="D29" s="87">
        <v>0</v>
      </c>
      <c r="E29" s="86"/>
      <c r="F29" s="87">
        <v>0</v>
      </c>
      <c r="G29" s="86"/>
      <c r="H29" s="1"/>
      <c r="I29" s="1"/>
      <c r="J29" s="1"/>
      <c r="K29" s="1"/>
      <c r="L29" s="1"/>
      <c r="M29" s="1"/>
      <c r="N29" s="1"/>
      <c r="O29" s="1"/>
      <c r="P29" s="1"/>
      <c r="Q29" s="33"/>
      <c r="R29" s="100"/>
      <c r="S29" s="100"/>
      <c r="T29" s="101">
        <f t="shared" si="0"/>
        <v>0</v>
      </c>
      <c r="U29" s="106">
        <f t="shared" si="1"/>
        <v>0</v>
      </c>
      <c r="V29" s="100"/>
      <c r="W29" s="100"/>
      <c r="X29" s="100"/>
      <c r="Y29" s="100"/>
      <c r="Z29" s="100"/>
      <c r="AA29" s="100"/>
      <c r="AB29" s="100"/>
      <c r="AC29" s="100"/>
    </row>
    <row r="30" spans="1:29" ht="15">
      <c r="A30" s="33"/>
      <c r="B30" s="1"/>
      <c r="C30" s="99">
        <v>27</v>
      </c>
      <c r="D30" s="87">
        <v>0</v>
      </c>
      <c r="E30" s="86"/>
      <c r="F30" s="87">
        <v>0</v>
      </c>
      <c r="G30" s="86"/>
      <c r="H30" s="1"/>
      <c r="I30" s="1"/>
      <c r="J30" s="1"/>
      <c r="K30" s="1"/>
      <c r="L30" s="1"/>
      <c r="M30" s="1"/>
      <c r="N30" s="1"/>
      <c r="O30" s="1"/>
      <c r="P30" s="1"/>
      <c r="Q30" s="33"/>
      <c r="R30" s="100"/>
      <c r="S30" s="100"/>
      <c r="T30" s="101">
        <f t="shared" si="0"/>
        <v>0</v>
      </c>
      <c r="U30" s="106">
        <f t="shared" si="1"/>
        <v>0</v>
      </c>
      <c r="V30" s="100"/>
      <c r="W30" s="100"/>
      <c r="X30" s="100"/>
      <c r="Y30" s="100"/>
      <c r="Z30" s="100"/>
      <c r="AA30" s="100"/>
      <c r="AB30" s="100"/>
      <c r="AC30" s="100"/>
    </row>
    <row r="31" spans="1:29" ht="15">
      <c r="A31" s="33"/>
      <c r="B31" s="1"/>
      <c r="C31" s="99">
        <v>28</v>
      </c>
      <c r="D31" s="87">
        <v>0</v>
      </c>
      <c r="E31" s="86"/>
      <c r="F31" s="87">
        <v>0</v>
      </c>
      <c r="G31" s="86"/>
      <c r="H31" s="1"/>
      <c r="I31" s="1"/>
      <c r="J31" s="1"/>
      <c r="K31" s="1"/>
      <c r="L31" s="1"/>
      <c r="M31" s="1"/>
      <c r="N31" s="1"/>
      <c r="O31" s="1"/>
      <c r="P31" s="1"/>
      <c r="Q31" s="33"/>
      <c r="R31" s="100"/>
      <c r="S31" s="100"/>
      <c r="T31" s="101">
        <f t="shared" si="0"/>
        <v>0</v>
      </c>
      <c r="U31" s="106">
        <f t="shared" si="1"/>
        <v>0</v>
      </c>
      <c r="V31" s="100"/>
      <c r="W31" s="100"/>
      <c r="X31" s="100"/>
      <c r="Y31" s="100"/>
      <c r="Z31" s="100"/>
      <c r="AA31" s="100"/>
      <c r="AB31" s="100"/>
      <c r="AC31" s="100"/>
    </row>
    <row r="32" spans="1:29" ht="15">
      <c r="A32" s="33"/>
      <c r="B32" s="1"/>
      <c r="C32" s="99">
        <v>29</v>
      </c>
      <c r="D32" s="87">
        <v>0</v>
      </c>
      <c r="E32" s="86"/>
      <c r="F32" s="87">
        <v>0</v>
      </c>
      <c r="G32" s="86"/>
      <c r="H32" s="1"/>
      <c r="I32" s="1"/>
      <c r="J32" s="1"/>
      <c r="K32" s="1"/>
      <c r="L32" s="1"/>
      <c r="M32" s="1"/>
      <c r="N32" s="1"/>
      <c r="O32" s="1"/>
      <c r="P32" s="1"/>
      <c r="Q32" s="33"/>
      <c r="R32" s="100"/>
      <c r="S32" s="100"/>
      <c r="T32" s="101">
        <f t="shared" si="0"/>
        <v>0</v>
      </c>
      <c r="U32" s="106">
        <f t="shared" si="1"/>
        <v>0</v>
      </c>
      <c r="V32" s="100"/>
      <c r="W32" s="100"/>
      <c r="X32" s="100"/>
      <c r="Y32" s="100"/>
      <c r="Z32" s="100"/>
      <c r="AA32" s="100"/>
      <c r="AB32" s="100"/>
      <c r="AC32" s="100"/>
    </row>
    <row r="33" spans="1:29" ht="15">
      <c r="A33" s="33"/>
      <c r="B33" s="1"/>
      <c r="C33" s="99">
        <v>30</v>
      </c>
      <c r="D33" s="87">
        <v>0</v>
      </c>
      <c r="E33" s="86"/>
      <c r="F33" s="87">
        <v>0</v>
      </c>
      <c r="G33" s="86"/>
      <c r="H33" s="1"/>
      <c r="I33" s="1"/>
      <c r="J33" s="1"/>
      <c r="K33" s="1"/>
      <c r="L33" s="1"/>
      <c r="M33" s="1"/>
      <c r="N33" s="1"/>
      <c r="O33" s="1"/>
      <c r="P33" s="1"/>
      <c r="Q33" s="33"/>
      <c r="R33" s="100"/>
      <c r="S33" s="100"/>
      <c r="T33" s="101">
        <f t="shared" si="0"/>
        <v>0</v>
      </c>
      <c r="U33" s="106">
        <f t="shared" si="1"/>
        <v>0</v>
      </c>
      <c r="V33" s="100"/>
      <c r="W33" s="100"/>
      <c r="X33" s="100"/>
      <c r="Y33" s="100"/>
      <c r="Z33" s="100"/>
      <c r="AA33" s="100"/>
      <c r="AB33" s="100"/>
      <c r="AC33" s="100"/>
    </row>
    <row r="34" spans="1:29" ht="15">
      <c r="A34" s="33"/>
      <c r="B34" s="1"/>
      <c r="C34" s="1"/>
      <c r="D34" s="1"/>
      <c r="E34" s="1"/>
      <c r="F34" s="1"/>
      <c r="G34" s="1"/>
      <c r="H34" s="1"/>
      <c r="I34" s="1"/>
      <c r="J34" s="1"/>
      <c r="K34" s="1"/>
      <c r="L34" s="1"/>
      <c r="M34" s="1"/>
      <c r="N34" s="1"/>
      <c r="O34" s="1"/>
      <c r="P34" s="1"/>
      <c r="Q34" s="33"/>
      <c r="R34" s="100"/>
      <c r="S34" s="100"/>
      <c r="T34" s="100"/>
      <c r="U34" s="100"/>
      <c r="V34" s="100"/>
      <c r="W34" s="100"/>
      <c r="X34" s="100"/>
      <c r="Y34" s="100"/>
      <c r="Z34" s="100"/>
      <c r="AA34" s="100"/>
      <c r="AB34" s="100"/>
      <c r="AC34" s="100"/>
    </row>
    <row r="35" spans="1:29" ht="15">
      <c r="A35" s="33"/>
      <c r="B35" s="33"/>
      <c r="C35" s="33"/>
      <c r="D35" s="33"/>
      <c r="E35" s="33"/>
      <c r="F35" s="33"/>
      <c r="G35" s="33"/>
      <c r="H35" s="33"/>
      <c r="I35" s="33"/>
      <c r="J35" s="33"/>
      <c r="K35" s="33"/>
      <c r="L35" s="33"/>
      <c r="M35" s="33"/>
      <c r="N35" s="33"/>
      <c r="O35" s="33"/>
      <c r="P35" s="33"/>
      <c r="Q35" s="33"/>
      <c r="R35" s="100"/>
      <c r="S35" s="100"/>
      <c r="T35" s="101">
        <f>SUM(T4:T33)</f>
        <v>0</v>
      </c>
      <c r="U35" s="101">
        <f>SUM(U4:U33)</f>
        <v>0</v>
      </c>
      <c r="V35" s="100" t="s">
        <v>435</v>
      </c>
      <c r="W35" s="100"/>
      <c r="X35" s="100"/>
      <c r="Y35" s="100"/>
      <c r="Z35" s="100"/>
      <c r="AA35" s="100"/>
      <c r="AB35" s="100"/>
      <c r="AC35" s="100"/>
    </row>
    <row r="36" spans="1:29" ht="15">
      <c r="A36" s="33"/>
      <c r="B36" s="33"/>
      <c r="C36" s="33"/>
      <c r="D36" s="40"/>
      <c r="E36" s="40"/>
      <c r="F36" s="40"/>
      <c r="G36" s="33"/>
      <c r="H36" s="33"/>
      <c r="I36" s="33"/>
      <c r="J36" s="33"/>
      <c r="K36" s="33"/>
      <c r="L36" s="33"/>
      <c r="M36" s="33"/>
      <c r="N36" s="33"/>
      <c r="O36" s="33"/>
      <c r="P36" s="33"/>
      <c r="Q36" s="33"/>
      <c r="R36" s="100"/>
      <c r="S36" s="100"/>
      <c r="T36" s="100">
        <f>T35*7040</f>
        <v>0</v>
      </c>
      <c r="U36" s="100">
        <f>U35*7040</f>
        <v>0</v>
      </c>
      <c r="V36" s="100"/>
      <c r="W36" s="100"/>
      <c r="X36" s="100"/>
      <c r="Y36" s="100"/>
      <c r="Z36" s="100"/>
      <c r="AA36" s="100"/>
      <c r="AB36" s="100"/>
      <c r="AC36" s="100"/>
    </row>
    <row r="37" spans="1:29" ht="15">
      <c r="A37" s="33"/>
      <c r="B37" s="33"/>
      <c r="C37" s="33"/>
      <c r="D37" s="40"/>
      <c r="E37" s="40"/>
      <c r="F37" s="40"/>
      <c r="G37" s="33"/>
      <c r="H37" s="33"/>
      <c r="I37" s="33"/>
      <c r="J37" s="33"/>
      <c r="K37" s="33"/>
      <c r="L37" s="33"/>
      <c r="M37" s="33"/>
      <c r="N37" s="33"/>
      <c r="O37" s="33"/>
      <c r="P37" s="33"/>
      <c r="Q37" s="33"/>
      <c r="R37" s="100"/>
      <c r="S37" s="100"/>
      <c r="T37" s="100"/>
      <c r="U37" s="100"/>
      <c r="V37" s="100"/>
      <c r="W37" s="100"/>
      <c r="X37" s="100"/>
      <c r="Y37" s="100"/>
      <c r="Z37" s="100"/>
      <c r="AA37" s="100"/>
      <c r="AB37" s="100"/>
      <c r="AC37" s="100"/>
    </row>
    <row r="38" spans="1:29" ht="15">
      <c r="A38" s="33"/>
      <c r="B38" s="33"/>
      <c r="C38" s="33"/>
      <c r="D38" s="33"/>
      <c r="E38" s="33"/>
      <c r="F38" s="33"/>
      <c r="G38" s="33"/>
      <c r="H38" s="33"/>
      <c r="I38" s="33"/>
      <c r="J38" s="33"/>
      <c r="K38" s="33"/>
      <c r="L38" s="33"/>
      <c r="M38" s="33"/>
      <c r="N38" s="33"/>
      <c r="O38" s="33"/>
      <c r="P38" s="33"/>
      <c r="Q38" s="33"/>
      <c r="R38" s="100"/>
      <c r="S38" s="100"/>
      <c r="T38" s="100"/>
      <c r="U38" s="100"/>
      <c r="V38" s="100"/>
      <c r="W38" s="100"/>
      <c r="X38" s="100"/>
      <c r="Y38" s="100"/>
      <c r="Z38" s="100"/>
      <c r="AA38" s="100"/>
      <c r="AB38" s="100"/>
      <c r="AC38" s="100"/>
    </row>
    <row r="39" spans="18:29" ht="15">
      <c r="R39" s="100"/>
      <c r="S39" s="100"/>
      <c r="T39" s="100"/>
      <c r="U39" s="100"/>
      <c r="V39" s="100"/>
      <c r="W39" s="100"/>
      <c r="X39" s="100"/>
      <c r="Y39" s="100"/>
      <c r="Z39" s="100"/>
      <c r="AA39" s="100"/>
      <c r="AB39" s="100"/>
      <c r="AC39" s="100"/>
    </row>
    <row r="61" spans="1:12" ht="15">
      <c r="A61" s="41"/>
      <c r="B61" s="41"/>
      <c r="C61" s="41"/>
      <c r="D61" s="41"/>
      <c r="E61" s="41"/>
      <c r="F61" s="41"/>
      <c r="G61" s="41"/>
      <c r="H61" s="41"/>
      <c r="I61" s="41"/>
      <c r="J61" s="41"/>
      <c r="K61" s="41"/>
      <c r="L61" s="41"/>
    </row>
    <row r="62" spans="1:12" ht="15">
      <c r="A62" s="41"/>
      <c r="B62" s="41"/>
      <c r="C62" s="41"/>
      <c r="D62" s="41" t="s">
        <v>48</v>
      </c>
      <c r="E62" s="41"/>
      <c r="F62" s="41"/>
      <c r="G62" s="41" t="s">
        <v>48</v>
      </c>
      <c r="H62" s="41"/>
      <c r="I62" s="41"/>
      <c r="J62" s="41"/>
      <c r="K62" s="41"/>
      <c r="L62" s="41"/>
    </row>
    <row r="63" spans="1:12" ht="15">
      <c r="A63" s="41"/>
      <c r="B63" s="41"/>
      <c r="C63" s="41"/>
      <c r="D63" s="41">
        <v>11</v>
      </c>
      <c r="E63" s="41"/>
      <c r="F63" s="41"/>
      <c r="G63" s="41">
        <v>23</v>
      </c>
      <c r="H63" s="41"/>
      <c r="I63" s="41"/>
      <c r="J63" s="41"/>
      <c r="K63" s="41"/>
      <c r="L63" s="41"/>
    </row>
    <row r="64" spans="1:12" ht="15">
      <c r="A64" s="41"/>
      <c r="B64" s="41"/>
      <c r="C64" s="41"/>
      <c r="D64" s="41">
        <v>1</v>
      </c>
      <c r="E64" s="41"/>
      <c r="F64" s="41"/>
      <c r="G64" s="41">
        <v>10</v>
      </c>
      <c r="H64" s="41"/>
      <c r="I64" s="41"/>
      <c r="J64" s="41"/>
      <c r="K64" s="41"/>
      <c r="L64" s="41"/>
    </row>
  </sheetData>
  <sheetProtection/>
  <mergeCells count="4">
    <mergeCell ref="C1:G1"/>
    <mergeCell ref="I4:N4"/>
    <mergeCell ref="D2:E2"/>
    <mergeCell ref="F2:G2"/>
  </mergeCells>
  <printOptions/>
  <pageMargins left="0.7" right="0.7" top="0.75" bottom="0.75" header="0.3" footer="0.3"/>
  <pageSetup horizontalDpi="300" verticalDpi="3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R48"/>
  <sheetViews>
    <sheetView zoomScale="70" zoomScaleNormal="70" zoomScalePageLayoutView="0" workbookViewId="0" topLeftCell="A1">
      <selection activeCell="D23" sqref="D23:H23"/>
    </sheetView>
  </sheetViews>
  <sheetFormatPr defaultColWidth="9.140625" defaultRowHeight="15"/>
  <cols>
    <col min="1" max="1" width="5.00390625" style="0" customWidth="1"/>
    <col min="3" max="3" width="22.421875" style="0" bestFit="1" customWidth="1"/>
    <col min="4" max="4" width="74.140625" style="0" customWidth="1"/>
    <col min="13" max="13" width="25.140625" style="0" customWidth="1"/>
  </cols>
  <sheetData>
    <row r="1" spans="1:18" ht="26.25" customHeight="1">
      <c r="A1" s="33"/>
      <c r="B1" s="102" t="s">
        <v>448</v>
      </c>
      <c r="C1" s="38"/>
      <c r="D1" s="38"/>
      <c r="E1" s="38"/>
      <c r="F1" s="38"/>
      <c r="G1" s="38"/>
      <c r="H1" s="38"/>
      <c r="I1" s="38"/>
      <c r="J1" s="38"/>
      <c r="K1" s="38"/>
      <c r="L1" s="38"/>
      <c r="M1" s="38"/>
      <c r="N1" s="38"/>
      <c r="O1" s="33"/>
      <c r="P1" s="33"/>
      <c r="Q1" s="33"/>
      <c r="R1" s="33"/>
    </row>
    <row r="2" spans="1:18" ht="15">
      <c r="A2" s="33"/>
      <c r="B2" s="103"/>
      <c r="C2" s="103"/>
      <c r="D2" s="103"/>
      <c r="E2" s="103"/>
      <c r="F2" s="103"/>
      <c r="G2" s="103"/>
      <c r="H2" s="103"/>
      <c r="I2" s="103"/>
      <c r="J2" s="103"/>
      <c r="K2" s="103"/>
      <c r="L2" s="103"/>
      <c r="M2" s="103"/>
      <c r="N2" s="103"/>
      <c r="O2" s="33"/>
      <c r="P2" s="33"/>
      <c r="Q2" s="33"/>
      <c r="R2" s="33"/>
    </row>
    <row r="3" spans="1:18" ht="18.75">
      <c r="A3" s="33"/>
      <c r="B3" s="103"/>
      <c r="C3" s="104" t="s">
        <v>411</v>
      </c>
      <c r="D3" s="302">
        <v>85</v>
      </c>
      <c r="E3" s="302"/>
      <c r="F3" s="302"/>
      <c r="G3" s="302"/>
      <c r="H3" s="302"/>
      <c r="I3" s="302"/>
      <c r="J3" s="302"/>
      <c r="K3" s="302"/>
      <c r="L3" s="302"/>
      <c r="M3" s="302"/>
      <c r="N3" s="103"/>
      <c r="O3" s="33"/>
      <c r="P3" s="33"/>
      <c r="Q3" s="33"/>
      <c r="R3" s="33"/>
    </row>
    <row r="4" spans="1:18" ht="18.75">
      <c r="A4" s="33"/>
      <c r="B4" s="103"/>
      <c r="C4" s="104" t="s">
        <v>372</v>
      </c>
      <c r="D4" s="302" t="s">
        <v>437</v>
      </c>
      <c r="E4" s="302"/>
      <c r="F4" s="302"/>
      <c r="G4" s="302"/>
      <c r="H4" s="302"/>
      <c r="I4" s="302"/>
      <c r="J4" s="302"/>
      <c r="K4" s="302"/>
      <c r="L4" s="302"/>
      <c r="M4" s="302"/>
      <c r="N4" s="103"/>
      <c r="O4" s="33"/>
      <c r="P4" s="33"/>
      <c r="Q4" s="33"/>
      <c r="R4" s="33"/>
    </row>
    <row r="5" spans="1:18" ht="15">
      <c r="A5" s="33"/>
      <c r="B5" s="103"/>
      <c r="C5" s="103"/>
      <c r="D5" s="103"/>
      <c r="E5" s="103"/>
      <c r="F5" s="103"/>
      <c r="G5" s="103"/>
      <c r="H5" s="103"/>
      <c r="I5" s="103"/>
      <c r="J5" s="103"/>
      <c r="K5" s="103"/>
      <c r="L5" s="103"/>
      <c r="M5" s="103"/>
      <c r="N5" s="103"/>
      <c r="O5" s="33"/>
      <c r="P5" s="33"/>
      <c r="Q5" s="33"/>
      <c r="R5" s="33"/>
    </row>
    <row r="6" spans="1:18" ht="15">
      <c r="A6" s="33"/>
      <c r="B6" s="103"/>
      <c r="C6" s="103"/>
      <c r="D6" s="103"/>
      <c r="E6" s="103"/>
      <c r="F6" s="103"/>
      <c r="G6" s="103"/>
      <c r="H6" s="103"/>
      <c r="I6" s="103"/>
      <c r="J6" s="103"/>
      <c r="K6" s="103"/>
      <c r="L6" s="103"/>
      <c r="M6" s="103"/>
      <c r="N6" s="103"/>
      <c r="O6" s="33"/>
      <c r="P6" s="33"/>
      <c r="Q6" s="33"/>
      <c r="R6" s="33"/>
    </row>
    <row r="7" spans="1:18" ht="18.75">
      <c r="A7" s="33"/>
      <c r="B7" s="103"/>
      <c r="C7" s="302" t="s">
        <v>375</v>
      </c>
      <c r="D7" s="302"/>
      <c r="E7" s="302"/>
      <c r="F7" s="302"/>
      <c r="G7" s="302"/>
      <c r="H7" s="302"/>
      <c r="I7" s="302"/>
      <c r="J7" s="302"/>
      <c r="K7" s="302"/>
      <c r="L7" s="302"/>
      <c r="M7" s="302"/>
      <c r="N7" s="103"/>
      <c r="O7" s="33"/>
      <c r="P7" s="33"/>
      <c r="Q7" s="33"/>
      <c r="R7" s="33"/>
    </row>
    <row r="8" spans="1:18" ht="37.5" customHeight="1">
      <c r="A8" s="33"/>
      <c r="B8" s="103"/>
      <c r="C8" s="104" t="s">
        <v>389</v>
      </c>
      <c r="D8" s="292" t="s">
        <v>436</v>
      </c>
      <c r="E8" s="293"/>
      <c r="F8" s="293"/>
      <c r="G8" s="293"/>
      <c r="H8" s="293"/>
      <c r="I8" s="293"/>
      <c r="J8" s="293"/>
      <c r="K8" s="293"/>
      <c r="L8" s="293"/>
      <c r="M8" s="294"/>
      <c r="N8" s="103"/>
      <c r="O8" s="33"/>
      <c r="P8" s="33"/>
      <c r="Q8" s="33"/>
      <c r="R8" s="33"/>
    </row>
    <row r="9" spans="1:18" ht="36.75" customHeight="1">
      <c r="A9" s="33"/>
      <c r="B9" s="103"/>
      <c r="C9" s="104" t="s">
        <v>390</v>
      </c>
      <c r="D9" s="292" t="s">
        <v>437</v>
      </c>
      <c r="E9" s="293"/>
      <c r="F9" s="293"/>
      <c r="G9" s="293"/>
      <c r="H9" s="293"/>
      <c r="I9" s="293"/>
      <c r="J9" s="293"/>
      <c r="K9" s="293"/>
      <c r="L9" s="293"/>
      <c r="M9" s="294"/>
      <c r="N9" s="103"/>
      <c r="O9" s="33"/>
      <c r="P9" s="33"/>
      <c r="Q9" s="33"/>
      <c r="R9" s="33"/>
    </row>
    <row r="10" spans="1:18" ht="39" customHeight="1">
      <c r="A10" s="33"/>
      <c r="B10" s="103"/>
      <c r="C10" s="104" t="s">
        <v>391</v>
      </c>
      <c r="D10" s="292" t="s">
        <v>438</v>
      </c>
      <c r="E10" s="293"/>
      <c r="F10" s="293"/>
      <c r="G10" s="293"/>
      <c r="H10" s="293"/>
      <c r="I10" s="293"/>
      <c r="J10" s="293"/>
      <c r="K10" s="293"/>
      <c r="L10" s="293"/>
      <c r="M10" s="294"/>
      <c r="N10" s="103"/>
      <c r="O10" s="33"/>
      <c r="P10" s="33"/>
      <c r="Q10" s="33"/>
      <c r="R10" s="33"/>
    </row>
    <row r="11" spans="1:18" ht="39" customHeight="1">
      <c r="A11" s="33"/>
      <c r="B11" s="103"/>
      <c r="C11" s="104" t="s">
        <v>392</v>
      </c>
      <c r="D11" s="292" t="s">
        <v>439</v>
      </c>
      <c r="E11" s="293"/>
      <c r="F11" s="293"/>
      <c r="G11" s="293"/>
      <c r="H11" s="293"/>
      <c r="I11" s="293"/>
      <c r="J11" s="293"/>
      <c r="K11" s="293"/>
      <c r="L11" s="293"/>
      <c r="M11" s="294"/>
      <c r="N11" s="103"/>
      <c r="O11" s="33"/>
      <c r="P11" s="33"/>
      <c r="Q11" s="33"/>
      <c r="R11" s="33"/>
    </row>
    <row r="12" spans="1:18" ht="15">
      <c r="A12" s="33"/>
      <c r="B12" s="103"/>
      <c r="C12" s="103"/>
      <c r="D12" s="103"/>
      <c r="E12" s="103"/>
      <c r="F12" s="103"/>
      <c r="G12" s="103"/>
      <c r="H12" s="103"/>
      <c r="I12" s="103"/>
      <c r="J12" s="103"/>
      <c r="K12" s="103"/>
      <c r="L12" s="103"/>
      <c r="M12" s="103"/>
      <c r="N12" s="103"/>
      <c r="O12" s="33"/>
      <c r="P12" s="33"/>
      <c r="Q12" s="33"/>
      <c r="R12" s="33"/>
    </row>
    <row r="13" spans="1:18" ht="15">
      <c r="A13" s="33"/>
      <c r="B13" s="38"/>
      <c r="C13" s="38"/>
      <c r="D13" s="38"/>
      <c r="E13" s="38"/>
      <c r="F13" s="38"/>
      <c r="G13" s="38"/>
      <c r="H13" s="38"/>
      <c r="I13" s="38"/>
      <c r="J13" s="38"/>
      <c r="K13" s="38"/>
      <c r="L13" s="38"/>
      <c r="M13" s="38"/>
      <c r="N13" s="38"/>
      <c r="O13" s="33"/>
      <c r="P13" s="33"/>
      <c r="Q13" s="33"/>
      <c r="R13" s="33"/>
    </row>
    <row r="14" spans="1:18" ht="15">
      <c r="A14" s="33"/>
      <c r="B14" s="103"/>
      <c r="C14" s="103"/>
      <c r="D14" s="103"/>
      <c r="E14" s="103"/>
      <c r="F14" s="103"/>
      <c r="G14" s="103"/>
      <c r="H14" s="103"/>
      <c r="I14" s="103"/>
      <c r="J14" s="103"/>
      <c r="K14" s="103"/>
      <c r="L14" s="103"/>
      <c r="M14" s="103"/>
      <c r="N14" s="103"/>
      <c r="O14" s="33"/>
      <c r="P14" s="33"/>
      <c r="Q14" s="33"/>
      <c r="R14" s="33"/>
    </row>
    <row r="15" spans="1:18" ht="18.75">
      <c r="A15" s="33"/>
      <c r="B15" s="103"/>
      <c r="C15" s="103"/>
      <c r="D15" s="104" t="s">
        <v>393</v>
      </c>
      <c r="E15" s="103"/>
      <c r="F15" s="103"/>
      <c r="G15" s="103"/>
      <c r="H15" s="103"/>
      <c r="I15" s="103"/>
      <c r="J15" s="103"/>
      <c r="K15" s="103"/>
      <c r="L15" s="103"/>
      <c r="M15" s="103"/>
      <c r="N15" s="103"/>
      <c r="O15" s="33"/>
      <c r="P15" s="33"/>
      <c r="Q15" s="33"/>
      <c r="R15" s="33"/>
    </row>
    <row r="16" spans="1:18" ht="15">
      <c r="A16" s="33"/>
      <c r="B16" s="103"/>
      <c r="C16" s="103"/>
      <c r="D16" s="103"/>
      <c r="E16" s="103"/>
      <c r="F16" s="103"/>
      <c r="G16" s="103"/>
      <c r="H16" s="103"/>
      <c r="I16" s="103"/>
      <c r="J16" s="103"/>
      <c r="K16" s="103"/>
      <c r="L16" s="103"/>
      <c r="M16" s="103"/>
      <c r="N16" s="103"/>
      <c r="O16" s="33"/>
      <c r="P16" s="33"/>
      <c r="Q16" s="33"/>
      <c r="R16" s="33"/>
    </row>
    <row r="17" spans="1:18" ht="57" customHeight="1">
      <c r="A17" s="33"/>
      <c r="B17" s="103"/>
      <c r="C17" s="103"/>
      <c r="D17" s="291" t="s">
        <v>382</v>
      </c>
      <c r="E17" s="291"/>
      <c r="F17" s="291"/>
      <c r="G17" s="291"/>
      <c r="H17" s="291"/>
      <c r="I17" s="105"/>
      <c r="J17" s="299" t="s">
        <v>397</v>
      </c>
      <c r="K17" s="300"/>
      <c r="L17" s="300"/>
      <c r="M17" s="301"/>
      <c r="N17" s="103"/>
      <c r="O17" s="33"/>
      <c r="P17" s="33"/>
      <c r="Q17" s="33"/>
      <c r="R17" s="33"/>
    </row>
    <row r="18" spans="1:18" ht="15.75" customHeight="1">
      <c r="A18" s="33"/>
      <c r="B18" s="103"/>
      <c r="C18" s="103"/>
      <c r="D18" s="287" t="s">
        <v>412</v>
      </c>
      <c r="E18" s="287"/>
      <c r="F18" s="287"/>
      <c r="G18" s="287"/>
      <c r="H18" s="287"/>
      <c r="I18" s="105"/>
      <c r="J18" s="288" t="s">
        <v>416</v>
      </c>
      <c r="K18" s="289"/>
      <c r="L18" s="289"/>
      <c r="M18" s="290"/>
      <c r="N18" s="103"/>
      <c r="O18" s="33"/>
      <c r="P18" s="33"/>
      <c r="Q18" s="33"/>
      <c r="R18" s="33"/>
    </row>
    <row r="19" spans="1:18" ht="15.75" customHeight="1">
      <c r="A19" s="33"/>
      <c r="B19" s="103"/>
      <c r="C19" s="103"/>
      <c r="D19" s="287" t="s">
        <v>413</v>
      </c>
      <c r="E19" s="287"/>
      <c r="F19" s="287"/>
      <c r="G19" s="287"/>
      <c r="H19" s="287"/>
      <c r="I19" s="105"/>
      <c r="J19" s="288" t="s">
        <v>386</v>
      </c>
      <c r="K19" s="289"/>
      <c r="L19" s="289"/>
      <c r="M19" s="290"/>
      <c r="N19" s="103"/>
      <c r="O19" s="33"/>
      <c r="P19" s="33"/>
      <c r="Q19" s="33"/>
      <c r="R19" s="33"/>
    </row>
    <row r="20" spans="1:18" ht="15.75" customHeight="1">
      <c r="A20" s="33"/>
      <c r="B20" s="103"/>
      <c r="C20" s="103"/>
      <c r="D20" s="287" t="s">
        <v>414</v>
      </c>
      <c r="E20" s="287"/>
      <c r="F20" s="287"/>
      <c r="G20" s="287"/>
      <c r="H20" s="287"/>
      <c r="I20" s="105"/>
      <c r="J20" s="288" t="s">
        <v>387</v>
      </c>
      <c r="K20" s="289"/>
      <c r="L20" s="289"/>
      <c r="M20" s="290"/>
      <c r="N20" s="103"/>
      <c r="O20" s="33"/>
      <c r="P20" s="33"/>
      <c r="Q20" s="33"/>
      <c r="R20" s="33"/>
    </row>
    <row r="21" spans="1:18" ht="15.75" customHeight="1">
      <c r="A21" s="33"/>
      <c r="B21" s="103"/>
      <c r="C21" s="103"/>
      <c r="D21" s="287" t="s">
        <v>415</v>
      </c>
      <c r="E21" s="287"/>
      <c r="F21" s="287"/>
      <c r="G21" s="287"/>
      <c r="H21" s="287"/>
      <c r="I21" s="105"/>
      <c r="J21" s="288" t="s">
        <v>417</v>
      </c>
      <c r="K21" s="289"/>
      <c r="L21" s="289"/>
      <c r="M21" s="290"/>
      <c r="N21" s="103"/>
      <c r="O21" s="33"/>
      <c r="P21" s="33"/>
      <c r="Q21" s="33"/>
      <c r="R21" s="33"/>
    </row>
    <row r="22" spans="1:18" ht="15">
      <c r="A22" s="33"/>
      <c r="B22" s="103"/>
      <c r="C22" s="103"/>
      <c r="D22" s="295"/>
      <c r="E22" s="295"/>
      <c r="F22" s="295"/>
      <c r="G22" s="295"/>
      <c r="H22" s="296"/>
      <c r="I22" s="296"/>
      <c r="J22" s="295"/>
      <c r="K22" s="295"/>
      <c r="L22" s="295"/>
      <c r="M22" s="295"/>
      <c r="N22" s="103"/>
      <c r="O22" s="33"/>
      <c r="P22" s="33"/>
      <c r="Q22" s="33"/>
      <c r="R22" s="33"/>
    </row>
    <row r="23" spans="1:18" ht="57.75" customHeight="1">
      <c r="A23" s="33"/>
      <c r="B23" s="103"/>
      <c r="C23" s="103"/>
      <c r="D23" s="291" t="s">
        <v>398</v>
      </c>
      <c r="E23" s="291"/>
      <c r="F23" s="291"/>
      <c r="G23" s="291"/>
      <c r="H23" s="291"/>
      <c r="I23" s="105"/>
      <c r="J23" s="299" t="s">
        <v>399</v>
      </c>
      <c r="K23" s="300"/>
      <c r="L23" s="300"/>
      <c r="M23" s="301"/>
      <c r="N23" s="103"/>
      <c r="O23" s="33"/>
      <c r="P23" s="33"/>
      <c r="Q23" s="33"/>
      <c r="R23" s="33"/>
    </row>
    <row r="24" spans="1:18" ht="15.75" customHeight="1">
      <c r="A24" s="33"/>
      <c r="B24" s="103"/>
      <c r="C24" s="103"/>
      <c r="D24" s="287" t="s">
        <v>383</v>
      </c>
      <c r="E24" s="287"/>
      <c r="F24" s="287"/>
      <c r="G24" s="287"/>
      <c r="H24" s="287"/>
      <c r="I24" s="105"/>
      <c r="J24" s="288" t="s">
        <v>421</v>
      </c>
      <c r="K24" s="289"/>
      <c r="L24" s="289"/>
      <c r="M24" s="290"/>
      <c r="N24" s="103"/>
      <c r="O24" s="33"/>
      <c r="P24" s="33"/>
      <c r="Q24" s="33"/>
      <c r="R24" s="33"/>
    </row>
    <row r="25" spans="1:18" ht="15.75" customHeight="1">
      <c r="A25" s="33"/>
      <c r="B25" s="103"/>
      <c r="C25" s="103"/>
      <c r="D25" s="287" t="s">
        <v>384</v>
      </c>
      <c r="E25" s="287"/>
      <c r="F25" s="287"/>
      <c r="G25" s="287"/>
      <c r="H25" s="287"/>
      <c r="I25" s="105"/>
      <c r="J25" s="288" t="s">
        <v>420</v>
      </c>
      <c r="K25" s="289"/>
      <c r="L25" s="289"/>
      <c r="M25" s="290"/>
      <c r="N25" s="103"/>
      <c r="O25" s="33"/>
      <c r="P25" s="33"/>
      <c r="Q25" s="33"/>
      <c r="R25" s="33"/>
    </row>
    <row r="26" spans="1:18" ht="15.75" customHeight="1">
      <c r="A26" s="33"/>
      <c r="B26" s="103"/>
      <c r="C26" s="103"/>
      <c r="D26" s="287" t="s">
        <v>385</v>
      </c>
      <c r="E26" s="287"/>
      <c r="F26" s="287"/>
      <c r="G26" s="287"/>
      <c r="H26" s="287"/>
      <c r="I26" s="105"/>
      <c r="J26" s="288" t="s">
        <v>419</v>
      </c>
      <c r="K26" s="289"/>
      <c r="L26" s="289"/>
      <c r="M26" s="290"/>
      <c r="N26" s="103"/>
      <c r="O26" s="33"/>
      <c r="P26" s="33"/>
      <c r="Q26" s="33"/>
      <c r="R26" s="33"/>
    </row>
    <row r="27" spans="1:18" ht="15.75" customHeight="1">
      <c r="A27" s="33"/>
      <c r="B27" s="103"/>
      <c r="C27" s="103"/>
      <c r="D27" s="287" t="s">
        <v>418</v>
      </c>
      <c r="E27" s="287"/>
      <c r="F27" s="287"/>
      <c r="G27" s="287"/>
      <c r="H27" s="287"/>
      <c r="I27" s="105"/>
      <c r="J27" s="288" t="s">
        <v>388</v>
      </c>
      <c r="K27" s="289"/>
      <c r="L27" s="289"/>
      <c r="M27" s="290"/>
      <c r="N27" s="103"/>
      <c r="O27" s="33"/>
      <c r="P27" s="33"/>
      <c r="Q27" s="33"/>
      <c r="R27" s="33"/>
    </row>
    <row r="28" spans="1:18" ht="15">
      <c r="A28" s="33"/>
      <c r="B28" s="103"/>
      <c r="C28" s="103"/>
      <c r="D28" s="295"/>
      <c r="E28" s="295"/>
      <c r="F28" s="295"/>
      <c r="G28" s="295"/>
      <c r="H28" s="296"/>
      <c r="I28" s="296"/>
      <c r="J28" s="295"/>
      <c r="K28" s="295"/>
      <c r="L28" s="295"/>
      <c r="M28" s="295"/>
      <c r="N28" s="103"/>
      <c r="O28" s="33"/>
      <c r="P28" s="33"/>
      <c r="Q28" s="33"/>
      <c r="R28" s="33"/>
    </row>
    <row r="29" spans="1:18" ht="57.75" customHeight="1">
      <c r="A29" s="33"/>
      <c r="B29" s="103"/>
      <c r="C29" s="103"/>
      <c r="D29" s="299" t="s">
        <v>395</v>
      </c>
      <c r="E29" s="300"/>
      <c r="F29" s="300"/>
      <c r="G29" s="300"/>
      <c r="H29" s="301"/>
      <c r="I29" s="105"/>
      <c r="J29" s="299" t="s">
        <v>400</v>
      </c>
      <c r="K29" s="300"/>
      <c r="L29" s="300"/>
      <c r="M29" s="301"/>
      <c r="N29" s="103"/>
      <c r="O29" s="33"/>
      <c r="P29" s="33"/>
      <c r="Q29" s="33"/>
      <c r="R29" s="33"/>
    </row>
    <row r="30" spans="1:18" ht="15.75" customHeight="1">
      <c r="A30" s="33"/>
      <c r="B30" s="103"/>
      <c r="C30" s="103"/>
      <c r="D30" s="288" t="s">
        <v>424</v>
      </c>
      <c r="E30" s="289"/>
      <c r="F30" s="289"/>
      <c r="G30" s="289"/>
      <c r="H30" s="290"/>
      <c r="I30" s="105"/>
      <c r="J30" s="288" t="s">
        <v>401</v>
      </c>
      <c r="K30" s="289"/>
      <c r="L30" s="289"/>
      <c r="M30" s="290"/>
      <c r="N30" s="103"/>
      <c r="O30" s="33"/>
      <c r="P30" s="33"/>
      <c r="Q30" s="33"/>
      <c r="R30" s="33"/>
    </row>
    <row r="31" spans="1:18" ht="15.75" customHeight="1">
      <c r="A31" s="33"/>
      <c r="B31" s="103"/>
      <c r="C31" s="103"/>
      <c r="D31" s="288" t="s">
        <v>425</v>
      </c>
      <c r="E31" s="289"/>
      <c r="F31" s="289"/>
      <c r="G31" s="289"/>
      <c r="H31" s="290"/>
      <c r="I31" s="105"/>
      <c r="J31" s="288" t="s">
        <v>422</v>
      </c>
      <c r="K31" s="289"/>
      <c r="L31" s="289"/>
      <c r="M31" s="290"/>
      <c r="N31" s="103"/>
      <c r="O31" s="33"/>
      <c r="P31" s="33"/>
      <c r="Q31" s="33"/>
      <c r="R31" s="33"/>
    </row>
    <row r="32" spans="1:18" ht="15.75" customHeight="1">
      <c r="A32" s="33"/>
      <c r="B32" s="103"/>
      <c r="C32" s="103"/>
      <c r="D32" s="288" t="s">
        <v>426</v>
      </c>
      <c r="E32" s="289"/>
      <c r="F32" s="289"/>
      <c r="G32" s="289"/>
      <c r="H32" s="290"/>
      <c r="I32" s="105"/>
      <c r="J32" s="288" t="s">
        <v>402</v>
      </c>
      <c r="K32" s="289"/>
      <c r="L32" s="289"/>
      <c r="M32" s="290"/>
      <c r="N32" s="103"/>
      <c r="O32" s="33"/>
      <c r="P32" s="33"/>
      <c r="Q32" s="33"/>
      <c r="R32" s="33"/>
    </row>
    <row r="33" spans="1:18" ht="15.75" customHeight="1">
      <c r="A33" s="33"/>
      <c r="B33" s="103"/>
      <c r="C33" s="103"/>
      <c r="D33" s="288" t="s">
        <v>427</v>
      </c>
      <c r="E33" s="289"/>
      <c r="F33" s="289"/>
      <c r="G33" s="289"/>
      <c r="H33" s="290"/>
      <c r="I33" s="105"/>
      <c r="J33" s="288" t="s">
        <v>423</v>
      </c>
      <c r="K33" s="289"/>
      <c r="L33" s="289"/>
      <c r="M33" s="290"/>
      <c r="N33" s="103"/>
      <c r="O33" s="33"/>
      <c r="P33" s="33"/>
      <c r="Q33" s="33"/>
      <c r="R33" s="33"/>
    </row>
    <row r="34" spans="1:18" ht="15">
      <c r="A34" s="33"/>
      <c r="B34" s="103"/>
      <c r="C34" s="103"/>
      <c r="D34" s="298"/>
      <c r="E34" s="298"/>
      <c r="F34" s="298"/>
      <c r="G34" s="298"/>
      <c r="H34" s="296"/>
      <c r="I34" s="296"/>
      <c r="J34" s="298"/>
      <c r="K34" s="298"/>
      <c r="L34" s="298"/>
      <c r="M34" s="298"/>
      <c r="N34" s="103"/>
      <c r="O34" s="33"/>
      <c r="P34" s="33"/>
      <c r="Q34" s="33"/>
      <c r="R34" s="33"/>
    </row>
    <row r="35" spans="1:18" ht="42" customHeight="1">
      <c r="A35" s="33"/>
      <c r="B35" s="103"/>
      <c r="C35" s="103"/>
      <c r="D35" s="297" t="s">
        <v>396</v>
      </c>
      <c r="E35" s="297"/>
      <c r="F35" s="297"/>
      <c r="G35" s="297"/>
      <c r="H35" s="297"/>
      <c r="I35" s="297"/>
      <c r="J35" s="297"/>
      <c r="K35" s="297"/>
      <c r="L35" s="297"/>
      <c r="M35" s="297"/>
      <c r="N35" s="103"/>
      <c r="O35" s="33"/>
      <c r="P35" s="33"/>
      <c r="Q35" s="33"/>
      <c r="R35" s="33"/>
    </row>
    <row r="36" spans="1:18" ht="15.75" customHeight="1">
      <c r="A36" s="33"/>
      <c r="B36" s="103"/>
      <c r="C36" s="103"/>
      <c r="D36" s="287" t="s">
        <v>428</v>
      </c>
      <c r="E36" s="287"/>
      <c r="F36" s="287"/>
      <c r="G36" s="287"/>
      <c r="H36" s="287"/>
      <c r="I36" s="287"/>
      <c r="J36" s="287"/>
      <c r="K36" s="287"/>
      <c r="L36" s="287"/>
      <c r="M36" s="287"/>
      <c r="N36" s="103"/>
      <c r="O36" s="33"/>
      <c r="P36" s="33"/>
      <c r="Q36" s="33"/>
      <c r="R36" s="33"/>
    </row>
    <row r="37" spans="1:18" ht="15.75" customHeight="1">
      <c r="A37" s="33"/>
      <c r="B37" s="103"/>
      <c r="C37" s="103"/>
      <c r="D37" s="287" t="s">
        <v>429</v>
      </c>
      <c r="E37" s="287"/>
      <c r="F37" s="287"/>
      <c r="G37" s="287"/>
      <c r="H37" s="287"/>
      <c r="I37" s="287"/>
      <c r="J37" s="287"/>
      <c r="K37" s="287"/>
      <c r="L37" s="287"/>
      <c r="M37" s="287"/>
      <c r="N37" s="103"/>
      <c r="O37" s="33"/>
      <c r="P37" s="33"/>
      <c r="Q37" s="33"/>
      <c r="R37" s="33"/>
    </row>
    <row r="38" spans="1:18" ht="34.5" customHeight="1">
      <c r="A38" s="33"/>
      <c r="B38" s="103"/>
      <c r="C38" s="103"/>
      <c r="D38" s="287" t="s">
        <v>394</v>
      </c>
      <c r="E38" s="287"/>
      <c r="F38" s="287"/>
      <c r="G38" s="287"/>
      <c r="H38" s="287"/>
      <c r="I38" s="287"/>
      <c r="J38" s="287"/>
      <c r="K38" s="287"/>
      <c r="L38" s="287"/>
      <c r="M38" s="287"/>
      <c r="N38" s="103"/>
      <c r="O38" s="33"/>
      <c r="P38" s="33"/>
      <c r="Q38" s="33"/>
      <c r="R38" s="33"/>
    </row>
    <row r="39" spans="1:18" ht="30.75" customHeight="1">
      <c r="A39" s="33"/>
      <c r="B39" s="103"/>
      <c r="C39" s="103"/>
      <c r="D39" s="287" t="s">
        <v>430</v>
      </c>
      <c r="E39" s="287"/>
      <c r="F39" s="287"/>
      <c r="G39" s="287"/>
      <c r="H39" s="287"/>
      <c r="I39" s="287"/>
      <c r="J39" s="287"/>
      <c r="K39" s="287"/>
      <c r="L39" s="287"/>
      <c r="M39" s="287"/>
      <c r="N39" s="103"/>
      <c r="O39" s="33"/>
      <c r="P39" s="33"/>
      <c r="Q39" s="33"/>
      <c r="R39" s="33"/>
    </row>
    <row r="40" spans="1:18" ht="15">
      <c r="A40" s="33"/>
      <c r="B40" s="103"/>
      <c r="C40" s="103"/>
      <c r="D40" s="103"/>
      <c r="E40" s="103"/>
      <c r="F40" s="103"/>
      <c r="G40" s="103"/>
      <c r="H40" s="103"/>
      <c r="I40" s="103"/>
      <c r="J40" s="103"/>
      <c r="K40" s="103"/>
      <c r="L40" s="103"/>
      <c r="M40" s="103"/>
      <c r="N40" s="103"/>
      <c r="O40" s="33"/>
      <c r="P40" s="33"/>
      <c r="Q40" s="33"/>
      <c r="R40" s="33"/>
    </row>
    <row r="41" spans="1:18" ht="15">
      <c r="A41" s="33"/>
      <c r="B41" s="33"/>
      <c r="C41" s="33"/>
      <c r="D41" s="33"/>
      <c r="E41" s="33"/>
      <c r="F41" s="33"/>
      <c r="G41" s="33"/>
      <c r="H41" s="33"/>
      <c r="I41" s="33"/>
      <c r="J41" s="33"/>
      <c r="K41" s="33"/>
      <c r="L41" s="33"/>
      <c r="M41" s="33"/>
      <c r="N41" s="33"/>
      <c r="O41" s="33"/>
      <c r="P41" s="33"/>
      <c r="Q41" s="33"/>
      <c r="R41" s="33"/>
    </row>
    <row r="42" spans="1:18" ht="15">
      <c r="A42" s="33"/>
      <c r="B42" s="33"/>
      <c r="C42" s="33"/>
      <c r="D42" s="33"/>
      <c r="E42" s="33"/>
      <c r="F42" s="33"/>
      <c r="G42" s="33"/>
      <c r="H42" s="33"/>
      <c r="I42" s="33"/>
      <c r="J42" s="33"/>
      <c r="K42" s="33"/>
      <c r="L42" s="33"/>
      <c r="M42" s="33"/>
      <c r="N42" s="33"/>
      <c r="O42" s="33"/>
      <c r="P42" s="33"/>
      <c r="Q42" s="33"/>
      <c r="R42" s="33"/>
    </row>
    <row r="43" spans="1:18" ht="15">
      <c r="A43" s="33"/>
      <c r="B43" s="33"/>
      <c r="C43" s="33"/>
      <c r="D43" s="33"/>
      <c r="E43" s="33"/>
      <c r="F43" s="33"/>
      <c r="G43" s="33"/>
      <c r="H43" s="33"/>
      <c r="I43" s="33"/>
      <c r="J43" s="33"/>
      <c r="K43" s="33"/>
      <c r="L43" s="33"/>
      <c r="M43" s="33"/>
      <c r="N43" s="33"/>
      <c r="O43" s="33"/>
      <c r="P43" s="33"/>
      <c r="Q43" s="33"/>
      <c r="R43" s="33"/>
    </row>
    <row r="44" spans="1:18" ht="15">
      <c r="A44" s="33"/>
      <c r="B44" s="33"/>
      <c r="C44" s="33"/>
      <c r="D44" s="33"/>
      <c r="E44" s="33"/>
      <c r="F44" s="33"/>
      <c r="G44" s="33"/>
      <c r="H44" s="33"/>
      <c r="I44" s="33"/>
      <c r="J44" s="33"/>
      <c r="K44" s="33"/>
      <c r="L44" s="33"/>
      <c r="M44" s="33"/>
      <c r="N44" s="33"/>
      <c r="O44" s="33"/>
      <c r="P44" s="33"/>
      <c r="Q44" s="33"/>
      <c r="R44" s="33"/>
    </row>
    <row r="45" spans="1:18" ht="15">
      <c r="A45" s="33"/>
      <c r="B45" s="33"/>
      <c r="C45" s="33"/>
      <c r="D45" s="33"/>
      <c r="E45" s="33"/>
      <c r="F45" s="33"/>
      <c r="G45" s="33"/>
      <c r="H45" s="33"/>
      <c r="I45" s="33"/>
      <c r="J45" s="33"/>
      <c r="K45" s="33"/>
      <c r="L45" s="33"/>
      <c r="M45" s="33"/>
      <c r="N45" s="33"/>
      <c r="O45" s="33"/>
      <c r="P45" s="33"/>
      <c r="Q45" s="33"/>
      <c r="R45" s="33"/>
    </row>
    <row r="46" spans="1:18" ht="15">
      <c r="A46" s="33"/>
      <c r="B46" s="33"/>
      <c r="C46" s="33"/>
      <c r="D46" s="33"/>
      <c r="E46" s="33"/>
      <c r="F46" s="33"/>
      <c r="G46" s="33"/>
      <c r="H46" s="33"/>
      <c r="I46" s="33"/>
      <c r="J46" s="33"/>
      <c r="K46" s="33"/>
      <c r="L46" s="33"/>
      <c r="M46" s="33"/>
      <c r="N46" s="33"/>
      <c r="O46" s="33"/>
      <c r="P46" s="33"/>
      <c r="Q46" s="33"/>
      <c r="R46" s="33"/>
    </row>
    <row r="47" spans="1:18" ht="15">
      <c r="A47" s="33"/>
      <c r="B47" s="33"/>
      <c r="C47" s="33"/>
      <c r="D47" s="33"/>
      <c r="E47" s="33"/>
      <c r="F47" s="33"/>
      <c r="G47" s="33"/>
      <c r="H47" s="33"/>
      <c r="I47" s="33"/>
      <c r="J47" s="33"/>
      <c r="K47" s="33"/>
      <c r="L47" s="33"/>
      <c r="M47" s="33"/>
      <c r="N47" s="33"/>
      <c r="O47" s="33"/>
      <c r="P47" s="33"/>
      <c r="Q47" s="33"/>
      <c r="R47" s="33"/>
    </row>
    <row r="48" spans="2:18" ht="15">
      <c r="B48" s="33"/>
      <c r="C48" s="33"/>
      <c r="D48" s="33"/>
      <c r="E48" s="33"/>
      <c r="F48" s="33"/>
      <c r="G48" s="33"/>
      <c r="H48" s="33"/>
      <c r="I48" s="33"/>
      <c r="J48" s="33"/>
      <c r="K48" s="33"/>
      <c r="L48" s="33"/>
      <c r="M48" s="33"/>
      <c r="N48" s="33"/>
      <c r="O48" s="33"/>
      <c r="P48" s="33"/>
      <c r="Q48" s="33"/>
      <c r="R48" s="33"/>
    </row>
  </sheetData>
  <sheetProtection sheet="1" objects="1" scenarios="1"/>
  <mergeCells count="45">
    <mergeCell ref="D3:M3"/>
    <mergeCell ref="D4:M4"/>
    <mergeCell ref="C7:M7"/>
    <mergeCell ref="D17:H17"/>
    <mergeCell ref="J17:M17"/>
    <mergeCell ref="D8:M8"/>
    <mergeCell ref="J31:M31"/>
    <mergeCell ref="J32:M32"/>
    <mergeCell ref="D31:H31"/>
    <mergeCell ref="D32:H32"/>
    <mergeCell ref="D21:H21"/>
    <mergeCell ref="J18:M18"/>
    <mergeCell ref="J19:M19"/>
    <mergeCell ref="J20:M20"/>
    <mergeCell ref="J29:M29"/>
    <mergeCell ref="D39:M39"/>
    <mergeCell ref="D35:M35"/>
    <mergeCell ref="D36:M36"/>
    <mergeCell ref="D37:M37"/>
    <mergeCell ref="D38:M38"/>
    <mergeCell ref="D27:H27"/>
    <mergeCell ref="J27:M27"/>
    <mergeCell ref="D30:H30"/>
    <mergeCell ref="D34:M34"/>
    <mergeCell ref="D29:H29"/>
    <mergeCell ref="D20:H20"/>
    <mergeCell ref="D18:H18"/>
    <mergeCell ref="D19:H19"/>
    <mergeCell ref="D23:H23"/>
    <mergeCell ref="D9:M9"/>
    <mergeCell ref="D10:M10"/>
    <mergeCell ref="J21:M21"/>
    <mergeCell ref="D22:M22"/>
    <mergeCell ref="D11:M11"/>
    <mergeCell ref="J23:M23"/>
    <mergeCell ref="D24:H24"/>
    <mergeCell ref="D25:H25"/>
    <mergeCell ref="D26:H26"/>
    <mergeCell ref="J25:M25"/>
    <mergeCell ref="J26:M26"/>
    <mergeCell ref="J33:M33"/>
    <mergeCell ref="D33:H33"/>
    <mergeCell ref="J30:M30"/>
    <mergeCell ref="J24:M24"/>
    <mergeCell ref="D28:M28"/>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7"/>
  <dimension ref="A1:Y61"/>
  <sheetViews>
    <sheetView zoomScalePageLayoutView="0" workbookViewId="0" topLeftCell="A1">
      <selection activeCell="A1" sqref="A1:A16384"/>
    </sheetView>
  </sheetViews>
  <sheetFormatPr defaultColWidth="9.140625" defaultRowHeight="15"/>
  <sheetData>
    <row r="1" spans="13:25" ht="15">
      <c r="M1" s="33"/>
      <c r="N1" s="33"/>
      <c r="O1" s="33"/>
      <c r="P1" s="33"/>
      <c r="Q1" s="33"/>
      <c r="R1" s="33"/>
      <c r="S1" s="33"/>
      <c r="T1" s="33"/>
      <c r="U1" s="33"/>
      <c r="V1" s="33"/>
      <c r="W1" s="33"/>
      <c r="X1" s="33"/>
      <c r="Y1" s="33"/>
    </row>
    <row r="2" spans="13:25" ht="15">
      <c r="M2" s="33"/>
      <c r="N2" s="33"/>
      <c r="O2" s="33"/>
      <c r="P2" s="33"/>
      <c r="Q2" s="33"/>
      <c r="R2" s="33"/>
      <c r="S2" s="33"/>
      <c r="T2" s="33"/>
      <c r="U2" s="33"/>
      <c r="V2" s="33"/>
      <c r="W2" s="33"/>
      <c r="X2" s="33"/>
      <c r="Y2" s="33"/>
    </row>
    <row r="3" spans="13:25" ht="15">
      <c r="M3" s="33"/>
      <c r="N3" s="33"/>
      <c r="O3" s="33"/>
      <c r="P3" s="33"/>
      <c r="Q3" s="33"/>
      <c r="R3" s="33"/>
      <c r="S3" s="33"/>
      <c r="T3" s="33"/>
      <c r="U3" s="33"/>
      <c r="V3" s="33"/>
      <c r="W3" s="33"/>
      <c r="X3" s="33"/>
      <c r="Y3" s="33"/>
    </row>
    <row r="4" spans="13:25" ht="15">
      <c r="M4" s="33"/>
      <c r="N4" s="33"/>
      <c r="O4" s="33"/>
      <c r="P4" s="33"/>
      <c r="Q4" s="33"/>
      <c r="R4" s="33"/>
      <c r="S4" s="33"/>
      <c r="T4" s="33"/>
      <c r="U4" s="33"/>
      <c r="V4" s="33"/>
      <c r="W4" s="33"/>
      <c r="X4" s="33"/>
      <c r="Y4" s="33"/>
    </row>
    <row r="5" spans="1:25" ht="15">
      <c r="A5" s="33"/>
      <c r="B5" s="33"/>
      <c r="C5" s="33"/>
      <c r="D5" s="33"/>
      <c r="E5" s="33"/>
      <c r="F5" s="33"/>
      <c r="G5" s="33"/>
      <c r="H5" s="33"/>
      <c r="I5" s="33"/>
      <c r="J5" s="33"/>
      <c r="K5" s="33"/>
      <c r="L5" s="33"/>
      <c r="M5" s="33"/>
      <c r="N5" s="33"/>
      <c r="O5" s="33"/>
      <c r="P5" s="33"/>
      <c r="Q5" s="33"/>
      <c r="R5" s="33"/>
      <c r="S5" s="33"/>
      <c r="T5" s="33"/>
      <c r="U5" s="33"/>
      <c r="V5" s="33"/>
      <c r="W5" s="33"/>
      <c r="X5" s="33"/>
      <c r="Y5" s="33"/>
    </row>
    <row r="6" spans="1:25" ht="15">
      <c r="A6" s="33"/>
      <c r="B6" s="33"/>
      <c r="C6" s="33"/>
      <c r="D6" s="33"/>
      <c r="E6" s="33"/>
      <c r="F6" s="33"/>
      <c r="G6" s="33"/>
      <c r="H6" s="33"/>
      <c r="I6" s="33"/>
      <c r="J6" s="33"/>
      <c r="K6" s="33"/>
      <c r="L6" s="33"/>
      <c r="M6" s="33"/>
      <c r="N6" s="33"/>
      <c r="O6" s="33"/>
      <c r="P6" s="33"/>
      <c r="Q6" s="33"/>
      <c r="R6" s="33"/>
      <c r="S6" s="33"/>
      <c r="T6" s="33"/>
      <c r="U6" s="33"/>
      <c r="V6" s="33"/>
      <c r="W6" s="33"/>
      <c r="X6" s="33"/>
      <c r="Y6" s="33"/>
    </row>
    <row r="7" spans="1:25" ht="15">
      <c r="A7" s="33"/>
      <c r="B7" s="33"/>
      <c r="C7" s="33"/>
      <c r="D7" s="33"/>
      <c r="E7" s="33"/>
      <c r="F7" s="33"/>
      <c r="G7" s="33"/>
      <c r="H7" s="33"/>
      <c r="I7" s="33"/>
      <c r="J7" s="33"/>
      <c r="K7" s="33"/>
      <c r="L7" s="33"/>
      <c r="M7" s="33"/>
      <c r="N7" s="33"/>
      <c r="O7" s="33"/>
      <c r="P7" s="33"/>
      <c r="Q7" s="33"/>
      <c r="R7" s="33"/>
      <c r="S7" s="33"/>
      <c r="T7" s="33"/>
      <c r="U7" s="33"/>
      <c r="V7" s="33"/>
      <c r="W7" s="33"/>
      <c r="X7" s="33"/>
      <c r="Y7" s="33"/>
    </row>
    <row r="8" spans="1:25" ht="15">
      <c r="A8" s="33"/>
      <c r="B8" s="33"/>
      <c r="C8" s="33"/>
      <c r="D8" s="33"/>
      <c r="E8" s="33"/>
      <c r="F8" s="33"/>
      <c r="G8" s="33"/>
      <c r="H8" s="33"/>
      <c r="I8" s="33"/>
      <c r="J8" s="33"/>
      <c r="K8" s="33"/>
      <c r="L8" s="33"/>
      <c r="M8" s="33"/>
      <c r="N8" s="33"/>
      <c r="O8" s="33"/>
      <c r="P8" s="33"/>
      <c r="Q8" s="33"/>
      <c r="R8" s="33"/>
      <c r="S8" s="33"/>
      <c r="T8" s="33"/>
      <c r="U8" s="33"/>
      <c r="V8" s="33"/>
      <c r="W8" s="33"/>
      <c r="X8" s="33"/>
      <c r="Y8" s="33"/>
    </row>
    <row r="9" spans="1:25" ht="15">
      <c r="A9" s="33"/>
      <c r="B9" s="33"/>
      <c r="C9" s="33"/>
      <c r="D9" s="33"/>
      <c r="E9" s="33"/>
      <c r="F9" s="33"/>
      <c r="G9" s="33"/>
      <c r="H9" s="33"/>
      <c r="I9" s="33"/>
      <c r="J9" s="33"/>
      <c r="K9" s="33"/>
      <c r="L9" s="33"/>
      <c r="M9" s="33"/>
      <c r="N9" s="33"/>
      <c r="O9" s="33"/>
      <c r="P9" s="33"/>
      <c r="Q9" s="33"/>
      <c r="R9" s="33"/>
      <c r="S9" s="33"/>
      <c r="T9" s="33"/>
      <c r="U9" s="33"/>
      <c r="V9" s="33"/>
      <c r="W9" s="33"/>
      <c r="X9" s="33"/>
      <c r="Y9" s="33"/>
    </row>
    <row r="10" spans="1:25" ht="15">
      <c r="A10" s="33"/>
      <c r="B10" s="33"/>
      <c r="C10" s="33"/>
      <c r="D10" s="33"/>
      <c r="E10" s="33"/>
      <c r="F10" s="33"/>
      <c r="G10" s="33"/>
      <c r="H10" s="33"/>
      <c r="I10" s="33"/>
      <c r="J10" s="33"/>
      <c r="K10" s="33"/>
      <c r="L10" s="33"/>
      <c r="M10" s="33"/>
      <c r="N10" s="33"/>
      <c r="O10" s="33"/>
      <c r="P10" s="33"/>
      <c r="Q10" s="33"/>
      <c r="R10" s="33"/>
      <c r="S10" s="33"/>
      <c r="T10" s="33"/>
      <c r="U10" s="33"/>
      <c r="V10" s="33"/>
      <c r="W10" s="33"/>
      <c r="X10" s="33"/>
      <c r="Y10" s="33"/>
    </row>
    <row r="11" spans="1:25" ht="15">
      <c r="A11" s="33"/>
      <c r="B11" s="33"/>
      <c r="C11" s="33"/>
      <c r="D11" s="33"/>
      <c r="E11" s="33"/>
      <c r="F11" s="33"/>
      <c r="G11" s="33"/>
      <c r="H11" s="33"/>
      <c r="I11" s="33"/>
      <c r="J11" s="33"/>
      <c r="K11" s="33"/>
      <c r="L11" s="33"/>
      <c r="M11" s="33"/>
      <c r="N11" s="33"/>
      <c r="O11" s="33"/>
      <c r="P11" s="33"/>
      <c r="Q11" s="33"/>
      <c r="R11" s="33"/>
      <c r="S11" s="33"/>
      <c r="T11" s="33"/>
      <c r="U11" s="33"/>
      <c r="V11" s="33"/>
      <c r="W11" s="33"/>
      <c r="X11" s="33"/>
      <c r="Y11" s="33"/>
    </row>
    <row r="12" spans="1:25" ht="15">
      <c r="A12" s="33"/>
      <c r="B12" s="33"/>
      <c r="C12" s="33"/>
      <c r="D12" s="33"/>
      <c r="E12" s="33"/>
      <c r="F12" s="33"/>
      <c r="G12" s="33"/>
      <c r="H12" s="33"/>
      <c r="I12" s="33"/>
      <c r="J12" s="33"/>
      <c r="K12" s="33"/>
      <c r="L12" s="33"/>
      <c r="M12" s="33"/>
      <c r="N12" s="33"/>
      <c r="O12" s="33"/>
      <c r="P12" s="33"/>
      <c r="Q12" s="33"/>
      <c r="R12" s="33"/>
      <c r="S12" s="33"/>
      <c r="T12" s="33"/>
      <c r="U12" s="33"/>
      <c r="V12" s="33"/>
      <c r="W12" s="33"/>
      <c r="X12" s="33"/>
      <c r="Y12" s="33"/>
    </row>
    <row r="13" spans="1:25" ht="15">
      <c r="A13" s="33"/>
      <c r="B13" s="33"/>
      <c r="C13" s="33"/>
      <c r="D13" s="33"/>
      <c r="E13" s="33"/>
      <c r="F13" s="33"/>
      <c r="G13" s="33"/>
      <c r="H13" s="33"/>
      <c r="I13" s="33"/>
      <c r="J13" s="33"/>
      <c r="K13" s="33"/>
      <c r="L13" s="33"/>
      <c r="M13" s="33"/>
      <c r="N13" s="33"/>
      <c r="O13" s="33"/>
      <c r="P13" s="33"/>
      <c r="Q13" s="33"/>
      <c r="R13" s="33"/>
      <c r="S13" s="33"/>
      <c r="T13" s="33"/>
      <c r="U13" s="33"/>
      <c r="V13" s="33"/>
      <c r="W13" s="33"/>
      <c r="X13" s="33"/>
      <c r="Y13" s="33"/>
    </row>
    <row r="14" spans="1:25" ht="15">
      <c r="A14" s="33"/>
      <c r="B14" s="33"/>
      <c r="C14" s="33"/>
      <c r="D14" s="33"/>
      <c r="E14" s="33"/>
      <c r="F14" s="33"/>
      <c r="G14" s="33"/>
      <c r="H14" s="33"/>
      <c r="I14" s="33"/>
      <c r="J14" s="33"/>
      <c r="K14" s="33"/>
      <c r="L14" s="33"/>
      <c r="M14" s="33"/>
      <c r="N14" s="33"/>
      <c r="O14" s="33"/>
      <c r="P14" s="33"/>
      <c r="Q14" s="33"/>
      <c r="R14" s="33"/>
      <c r="S14" s="33"/>
      <c r="T14" s="33"/>
      <c r="U14" s="33"/>
      <c r="V14" s="33"/>
      <c r="W14" s="33"/>
      <c r="X14" s="33"/>
      <c r="Y14" s="33"/>
    </row>
    <row r="15" spans="1:25" ht="15">
      <c r="A15" s="33"/>
      <c r="B15" s="33"/>
      <c r="C15" s="33"/>
      <c r="D15" s="33"/>
      <c r="E15" s="33"/>
      <c r="F15" s="33"/>
      <c r="G15" s="33"/>
      <c r="H15" s="33"/>
      <c r="I15" s="33"/>
      <c r="J15" s="33"/>
      <c r="K15" s="33"/>
      <c r="L15" s="33"/>
      <c r="M15" s="33"/>
      <c r="N15" s="33"/>
      <c r="O15" s="33"/>
      <c r="P15" s="33"/>
      <c r="Q15" s="33"/>
      <c r="R15" s="33"/>
      <c r="S15" s="33"/>
      <c r="T15" s="33"/>
      <c r="U15" s="33"/>
      <c r="V15" s="33"/>
      <c r="W15" s="33"/>
      <c r="X15" s="33"/>
      <c r="Y15" s="33"/>
    </row>
    <row r="16" spans="1:25" ht="15">
      <c r="A16" s="33"/>
      <c r="B16" s="33"/>
      <c r="C16" s="33"/>
      <c r="D16" s="33"/>
      <c r="E16" s="33"/>
      <c r="F16" s="33"/>
      <c r="G16" s="33"/>
      <c r="H16" s="33"/>
      <c r="I16" s="33"/>
      <c r="J16" s="33"/>
      <c r="K16" s="33"/>
      <c r="L16" s="33"/>
      <c r="M16" s="33"/>
      <c r="N16" s="33"/>
      <c r="O16" s="33"/>
      <c r="P16" s="33"/>
      <c r="Q16" s="33"/>
      <c r="R16" s="33"/>
      <c r="S16" s="33"/>
      <c r="T16" s="33"/>
      <c r="U16" s="33"/>
      <c r="V16" s="33"/>
      <c r="W16" s="33"/>
      <c r="X16" s="33"/>
      <c r="Y16" s="33"/>
    </row>
    <row r="17" spans="1:25" ht="15">
      <c r="A17" s="33"/>
      <c r="B17" s="33"/>
      <c r="C17" s="33"/>
      <c r="D17" s="33"/>
      <c r="E17" s="33"/>
      <c r="F17" s="33"/>
      <c r="G17" s="33"/>
      <c r="H17" s="33"/>
      <c r="I17" s="33"/>
      <c r="J17" s="33"/>
      <c r="K17" s="33"/>
      <c r="L17" s="33"/>
      <c r="M17" s="33"/>
      <c r="N17" s="33"/>
      <c r="O17" s="33"/>
      <c r="P17" s="33"/>
      <c r="Q17" s="33"/>
      <c r="R17" s="33"/>
      <c r="S17" s="33"/>
      <c r="T17" s="33"/>
      <c r="U17" s="33"/>
      <c r="V17" s="33"/>
      <c r="W17" s="33"/>
      <c r="X17" s="33"/>
      <c r="Y17" s="33"/>
    </row>
    <row r="18" spans="1:25" ht="15">
      <c r="A18" s="33"/>
      <c r="B18" s="33"/>
      <c r="C18" s="33"/>
      <c r="D18" s="33"/>
      <c r="E18" s="33"/>
      <c r="F18" s="33"/>
      <c r="G18" s="33"/>
      <c r="H18" s="33"/>
      <c r="I18" s="33"/>
      <c r="J18" s="33"/>
      <c r="K18" s="33"/>
      <c r="L18" s="33"/>
      <c r="M18" s="33"/>
      <c r="N18" s="33"/>
      <c r="O18" s="33"/>
      <c r="P18" s="33"/>
      <c r="Q18" s="33"/>
      <c r="R18" s="33"/>
      <c r="S18" s="33"/>
      <c r="T18" s="33"/>
      <c r="U18" s="33"/>
      <c r="V18" s="33"/>
      <c r="W18" s="33"/>
      <c r="X18" s="33"/>
      <c r="Y18" s="33"/>
    </row>
    <row r="19" spans="1:25" ht="15">
      <c r="A19" s="33"/>
      <c r="B19" s="33"/>
      <c r="C19" s="33"/>
      <c r="D19" s="33"/>
      <c r="E19" s="33"/>
      <c r="F19" s="33"/>
      <c r="G19" s="33"/>
      <c r="H19" s="33"/>
      <c r="I19" s="33"/>
      <c r="J19" s="33"/>
      <c r="K19" s="33"/>
      <c r="L19" s="33"/>
      <c r="M19" s="33"/>
      <c r="N19" s="33"/>
      <c r="O19" s="33"/>
      <c r="P19" s="33"/>
      <c r="Q19" s="33"/>
      <c r="R19" s="33"/>
      <c r="S19" s="33"/>
      <c r="T19" s="33"/>
      <c r="U19" s="33"/>
      <c r="V19" s="33"/>
      <c r="W19" s="33"/>
      <c r="X19" s="33"/>
      <c r="Y19" s="33"/>
    </row>
    <row r="20" spans="1:25" ht="15">
      <c r="A20" s="33"/>
      <c r="B20" s="33"/>
      <c r="C20" s="33"/>
      <c r="D20" s="33"/>
      <c r="E20" s="33"/>
      <c r="F20" s="33"/>
      <c r="G20" s="33"/>
      <c r="H20" s="33"/>
      <c r="I20" s="33"/>
      <c r="J20" s="33"/>
      <c r="K20" s="33"/>
      <c r="L20" s="33"/>
      <c r="M20" s="33"/>
      <c r="N20" s="33"/>
      <c r="O20" s="33"/>
      <c r="P20" s="33"/>
      <c r="Q20" s="33"/>
      <c r="R20" s="33"/>
      <c r="S20" s="33"/>
      <c r="T20" s="33"/>
      <c r="U20" s="33"/>
      <c r="V20" s="33"/>
      <c r="W20" s="33"/>
      <c r="X20" s="33"/>
      <c r="Y20" s="33"/>
    </row>
    <row r="21" spans="1:25" ht="15">
      <c r="A21" s="33"/>
      <c r="B21" s="33"/>
      <c r="C21" s="33"/>
      <c r="D21" s="33"/>
      <c r="E21" s="33"/>
      <c r="F21" s="33"/>
      <c r="G21" s="33"/>
      <c r="H21" s="33"/>
      <c r="I21" s="33"/>
      <c r="J21" s="33"/>
      <c r="K21" s="33"/>
      <c r="L21" s="33"/>
      <c r="M21" s="33"/>
      <c r="N21" s="33"/>
      <c r="O21" s="33"/>
      <c r="P21" s="33"/>
      <c r="Q21" s="33"/>
      <c r="R21" s="33"/>
      <c r="S21" s="33"/>
      <c r="T21" s="33"/>
      <c r="U21" s="33"/>
      <c r="V21" s="33"/>
      <c r="W21" s="33"/>
      <c r="X21" s="33"/>
      <c r="Y21" s="33"/>
    </row>
    <row r="22" spans="1:25" ht="15">
      <c r="A22" s="33"/>
      <c r="B22" s="33"/>
      <c r="C22" s="33"/>
      <c r="D22" s="33"/>
      <c r="E22" s="33"/>
      <c r="F22" s="33"/>
      <c r="G22" s="33"/>
      <c r="H22" s="33"/>
      <c r="I22" s="33"/>
      <c r="J22" s="33"/>
      <c r="K22" s="33"/>
      <c r="L22" s="33"/>
      <c r="M22" s="33"/>
      <c r="N22" s="33"/>
      <c r="O22" s="33"/>
      <c r="P22" s="33"/>
      <c r="Q22" s="33"/>
      <c r="R22" s="33"/>
      <c r="S22" s="33"/>
      <c r="T22" s="33"/>
      <c r="U22" s="33"/>
      <c r="V22" s="33"/>
      <c r="W22" s="33"/>
      <c r="X22" s="33"/>
      <c r="Y22" s="33"/>
    </row>
    <row r="23" spans="1:25" ht="15">
      <c r="A23" s="33"/>
      <c r="B23" s="33"/>
      <c r="C23" s="33"/>
      <c r="D23" s="33"/>
      <c r="E23" s="33"/>
      <c r="F23" s="33"/>
      <c r="G23" s="33"/>
      <c r="H23" s="33"/>
      <c r="I23" s="33"/>
      <c r="J23" s="33"/>
      <c r="K23" s="33"/>
      <c r="L23" s="33"/>
      <c r="M23" s="33"/>
      <c r="N23" s="33"/>
      <c r="O23" s="33"/>
      <c r="P23" s="33"/>
      <c r="Q23" s="33"/>
      <c r="R23" s="33"/>
      <c r="S23" s="33"/>
      <c r="T23" s="33"/>
      <c r="U23" s="33"/>
      <c r="V23" s="33"/>
      <c r="W23" s="33"/>
      <c r="X23" s="33"/>
      <c r="Y23" s="33"/>
    </row>
    <row r="24" spans="1:25" ht="15">
      <c r="A24" s="33"/>
      <c r="B24" s="33"/>
      <c r="C24" s="33"/>
      <c r="D24" s="33"/>
      <c r="E24" s="33"/>
      <c r="F24" s="33"/>
      <c r="G24" s="33"/>
      <c r="H24" s="33"/>
      <c r="I24" s="33"/>
      <c r="J24" s="33"/>
      <c r="K24" s="33"/>
      <c r="L24" s="33"/>
      <c r="M24" s="33"/>
      <c r="N24" s="33"/>
      <c r="O24" s="33"/>
      <c r="P24" s="33"/>
      <c r="Q24" s="33"/>
      <c r="R24" s="33"/>
      <c r="S24" s="33"/>
      <c r="T24" s="33"/>
      <c r="U24" s="33"/>
      <c r="V24" s="33"/>
      <c r="W24" s="33"/>
      <c r="X24" s="33"/>
      <c r="Y24" s="33"/>
    </row>
    <row r="25" spans="1:25" ht="15">
      <c r="A25" s="33"/>
      <c r="B25" s="33"/>
      <c r="C25" s="33"/>
      <c r="D25" s="33"/>
      <c r="E25" s="33"/>
      <c r="F25" s="33"/>
      <c r="G25" s="33"/>
      <c r="H25" s="33"/>
      <c r="I25" s="33"/>
      <c r="J25" s="33"/>
      <c r="K25" s="33"/>
      <c r="L25" s="33"/>
      <c r="M25" s="33"/>
      <c r="N25" s="33"/>
      <c r="O25" s="33"/>
      <c r="P25" s="33"/>
      <c r="Q25" s="33"/>
      <c r="R25" s="33"/>
      <c r="S25" s="33"/>
      <c r="T25" s="33"/>
      <c r="U25" s="33"/>
      <c r="V25" s="33"/>
      <c r="W25" s="33"/>
      <c r="X25" s="33"/>
      <c r="Y25" s="33"/>
    </row>
    <row r="26" spans="1:25" ht="15">
      <c r="A26" s="33"/>
      <c r="B26" s="33"/>
      <c r="C26" s="33"/>
      <c r="D26" s="33"/>
      <c r="E26" s="33"/>
      <c r="F26" s="33"/>
      <c r="G26" s="33"/>
      <c r="H26" s="33"/>
      <c r="I26" s="33"/>
      <c r="J26" s="33"/>
      <c r="K26" s="33"/>
      <c r="L26" s="33"/>
      <c r="M26" s="33"/>
      <c r="N26" s="33"/>
      <c r="O26" s="33"/>
      <c r="P26" s="33"/>
      <c r="Q26" s="33"/>
      <c r="R26" s="33"/>
      <c r="S26" s="33"/>
      <c r="T26" s="33"/>
      <c r="U26" s="33"/>
      <c r="V26" s="33"/>
      <c r="W26" s="33"/>
      <c r="X26" s="33"/>
      <c r="Y26" s="33"/>
    </row>
    <row r="27" spans="1:25" ht="15">
      <c r="A27" s="33"/>
      <c r="B27" s="33"/>
      <c r="C27" s="33"/>
      <c r="D27" s="33"/>
      <c r="E27" s="33"/>
      <c r="F27" s="33"/>
      <c r="G27" s="33"/>
      <c r="H27" s="33"/>
      <c r="I27" s="33"/>
      <c r="J27" s="33"/>
      <c r="K27" s="33"/>
      <c r="L27" s="33"/>
      <c r="M27" s="33"/>
      <c r="N27" s="33"/>
      <c r="O27" s="33"/>
      <c r="P27" s="33"/>
      <c r="Q27" s="33"/>
      <c r="R27" s="33"/>
      <c r="S27" s="33"/>
      <c r="T27" s="33"/>
      <c r="U27" s="33"/>
      <c r="V27" s="33"/>
      <c r="W27" s="33"/>
      <c r="X27" s="33"/>
      <c r="Y27" s="33"/>
    </row>
    <row r="28" spans="1:25" ht="15">
      <c r="A28" s="33"/>
      <c r="B28" s="33"/>
      <c r="C28" s="33"/>
      <c r="D28" s="33"/>
      <c r="E28" s="33"/>
      <c r="F28" s="33"/>
      <c r="G28" s="33"/>
      <c r="H28" s="33"/>
      <c r="I28" s="33"/>
      <c r="J28" s="33"/>
      <c r="K28" s="33"/>
      <c r="L28" s="33"/>
      <c r="M28" s="33"/>
      <c r="N28" s="33"/>
      <c r="O28" s="33"/>
      <c r="P28" s="33"/>
      <c r="Q28" s="33"/>
      <c r="R28" s="33"/>
      <c r="S28" s="33"/>
      <c r="T28" s="33"/>
      <c r="U28" s="33"/>
      <c r="V28" s="33"/>
      <c r="W28" s="33"/>
      <c r="X28" s="33"/>
      <c r="Y28" s="33"/>
    </row>
    <row r="29" spans="1:25" ht="15">
      <c r="A29" s="33"/>
      <c r="B29" s="33"/>
      <c r="C29" s="33"/>
      <c r="D29" s="33"/>
      <c r="E29" s="33"/>
      <c r="F29" s="33"/>
      <c r="G29" s="33"/>
      <c r="H29" s="33"/>
      <c r="I29" s="33"/>
      <c r="J29" s="33"/>
      <c r="K29" s="33"/>
      <c r="L29" s="33"/>
      <c r="M29" s="33"/>
      <c r="N29" s="33"/>
      <c r="O29" s="33"/>
      <c r="P29" s="33"/>
      <c r="Q29" s="33"/>
      <c r="R29" s="33"/>
      <c r="S29" s="33"/>
      <c r="T29" s="33"/>
      <c r="U29" s="33"/>
      <c r="V29" s="33"/>
      <c r="W29" s="33"/>
      <c r="X29" s="33"/>
      <c r="Y29" s="33"/>
    </row>
    <row r="30" spans="1:25" ht="15">
      <c r="A30" s="33"/>
      <c r="B30" s="33"/>
      <c r="C30" s="33"/>
      <c r="D30" s="33"/>
      <c r="E30" s="33"/>
      <c r="F30" s="33"/>
      <c r="G30" s="33"/>
      <c r="H30" s="33"/>
      <c r="I30" s="33"/>
      <c r="J30" s="33"/>
      <c r="K30" s="33"/>
      <c r="L30" s="33"/>
      <c r="M30" s="33"/>
      <c r="N30" s="33"/>
      <c r="O30" s="33"/>
      <c r="P30" s="33"/>
      <c r="Q30" s="33"/>
      <c r="R30" s="33"/>
      <c r="S30" s="33"/>
      <c r="T30" s="33"/>
      <c r="U30" s="33"/>
      <c r="V30" s="33"/>
      <c r="W30" s="33"/>
      <c r="X30" s="33"/>
      <c r="Y30" s="33"/>
    </row>
    <row r="31" spans="1:25" ht="15">
      <c r="A31" s="33"/>
      <c r="B31" s="33"/>
      <c r="C31" s="33"/>
      <c r="D31" s="33"/>
      <c r="E31" s="33"/>
      <c r="F31" s="33"/>
      <c r="G31" s="33"/>
      <c r="H31" s="33"/>
      <c r="I31" s="33"/>
      <c r="J31" s="33"/>
      <c r="K31" s="33"/>
      <c r="L31" s="33"/>
      <c r="M31" s="33"/>
      <c r="N31" s="33"/>
      <c r="O31" s="33"/>
      <c r="P31" s="33"/>
      <c r="Q31" s="33"/>
      <c r="R31" s="33"/>
      <c r="S31" s="33"/>
      <c r="T31" s="33"/>
      <c r="U31" s="33"/>
      <c r="V31" s="33"/>
      <c r="W31" s="33"/>
      <c r="X31" s="33"/>
      <c r="Y31" s="33"/>
    </row>
    <row r="32" spans="1:25" ht="15">
      <c r="A32" s="33"/>
      <c r="B32" s="33"/>
      <c r="C32" s="33"/>
      <c r="D32" s="33"/>
      <c r="E32" s="33"/>
      <c r="F32" s="33"/>
      <c r="G32" s="33"/>
      <c r="H32" s="33"/>
      <c r="I32" s="33"/>
      <c r="J32" s="33"/>
      <c r="K32" s="33"/>
      <c r="L32" s="33"/>
      <c r="M32" s="33"/>
      <c r="N32" s="33"/>
      <c r="O32" s="33"/>
      <c r="P32" s="33"/>
      <c r="Q32" s="33"/>
      <c r="R32" s="33"/>
      <c r="S32" s="33"/>
      <c r="T32" s="33"/>
      <c r="U32" s="33"/>
      <c r="V32" s="33"/>
      <c r="W32" s="33"/>
      <c r="X32" s="33"/>
      <c r="Y32" s="33"/>
    </row>
    <row r="33" spans="1:25" ht="15">
      <c r="A33" s="33"/>
      <c r="B33" s="33"/>
      <c r="C33" s="33"/>
      <c r="D33" s="33"/>
      <c r="E33" s="33"/>
      <c r="F33" s="33"/>
      <c r="G33" s="33"/>
      <c r="H33" s="33"/>
      <c r="I33" s="33"/>
      <c r="J33" s="33"/>
      <c r="K33" s="33"/>
      <c r="L33" s="33"/>
      <c r="M33" s="33"/>
      <c r="N33" s="33"/>
      <c r="O33" s="33"/>
      <c r="P33" s="33"/>
      <c r="Q33" s="33"/>
      <c r="R33" s="33"/>
      <c r="S33" s="33"/>
      <c r="T33" s="33"/>
      <c r="U33" s="33"/>
      <c r="V33" s="33"/>
      <c r="W33" s="33"/>
      <c r="X33" s="33"/>
      <c r="Y33" s="33"/>
    </row>
    <row r="34" spans="1:25" ht="15">
      <c r="A34" s="33"/>
      <c r="B34" s="33"/>
      <c r="C34" s="33"/>
      <c r="D34" s="33"/>
      <c r="E34" s="33"/>
      <c r="F34" s="33"/>
      <c r="G34" s="33"/>
      <c r="H34" s="33"/>
      <c r="I34" s="33"/>
      <c r="J34" s="33"/>
      <c r="K34" s="33"/>
      <c r="L34" s="33"/>
      <c r="M34" s="33"/>
      <c r="N34" s="33"/>
      <c r="O34" s="33"/>
      <c r="P34" s="33"/>
      <c r="Q34" s="33"/>
      <c r="R34" s="33"/>
      <c r="S34" s="33"/>
      <c r="T34" s="33"/>
      <c r="U34" s="33"/>
      <c r="V34" s="33"/>
      <c r="W34" s="33"/>
      <c r="X34" s="33"/>
      <c r="Y34" s="33"/>
    </row>
    <row r="35" spans="1:25" ht="15">
      <c r="A35" s="33"/>
      <c r="B35" s="33"/>
      <c r="C35" s="33"/>
      <c r="D35" s="33"/>
      <c r="E35" s="33"/>
      <c r="F35" s="33"/>
      <c r="G35" s="33"/>
      <c r="H35" s="33"/>
      <c r="I35" s="33"/>
      <c r="J35" s="33"/>
      <c r="K35" s="33"/>
      <c r="L35" s="33"/>
      <c r="M35" s="33"/>
      <c r="N35" s="33"/>
      <c r="O35" s="33"/>
      <c r="P35" s="33"/>
      <c r="Q35" s="33"/>
      <c r="R35" s="33"/>
      <c r="S35" s="33"/>
      <c r="T35" s="33"/>
      <c r="U35" s="33"/>
      <c r="V35" s="33"/>
      <c r="W35" s="33"/>
      <c r="X35" s="33"/>
      <c r="Y35" s="33"/>
    </row>
    <row r="36" spans="1:25" ht="15">
      <c r="A36" s="33"/>
      <c r="B36" s="33"/>
      <c r="C36" s="33"/>
      <c r="D36" s="33"/>
      <c r="E36" s="33"/>
      <c r="F36" s="33"/>
      <c r="G36" s="33"/>
      <c r="H36" s="33"/>
      <c r="I36" s="33"/>
      <c r="J36" s="33"/>
      <c r="K36" s="33"/>
      <c r="L36" s="33"/>
      <c r="M36" s="33"/>
      <c r="N36" s="33"/>
      <c r="O36" s="33"/>
      <c r="P36" s="33"/>
      <c r="Q36" s="33"/>
      <c r="R36" s="33"/>
      <c r="S36" s="33"/>
      <c r="T36" s="33"/>
      <c r="U36" s="33"/>
      <c r="V36" s="33"/>
      <c r="W36" s="33"/>
      <c r="X36" s="33"/>
      <c r="Y36" s="33"/>
    </row>
    <row r="37" spans="1:25" ht="15">
      <c r="A37" s="33"/>
      <c r="B37" s="33"/>
      <c r="C37" s="33"/>
      <c r="D37" s="33"/>
      <c r="E37" s="33"/>
      <c r="F37" s="33"/>
      <c r="G37" s="33"/>
      <c r="H37" s="33"/>
      <c r="I37" s="33"/>
      <c r="J37" s="33"/>
      <c r="K37" s="33"/>
      <c r="L37" s="33"/>
      <c r="M37" s="33"/>
      <c r="N37" s="33"/>
      <c r="O37" s="33"/>
      <c r="P37" s="33"/>
      <c r="Q37" s="33"/>
      <c r="R37" s="33"/>
      <c r="S37" s="33"/>
      <c r="T37" s="33"/>
      <c r="U37" s="33"/>
      <c r="V37" s="33"/>
      <c r="W37" s="33"/>
      <c r="X37" s="33"/>
      <c r="Y37" s="33"/>
    </row>
    <row r="38" spans="1:25" ht="15">
      <c r="A38" s="33"/>
      <c r="B38" s="33"/>
      <c r="C38" s="33"/>
      <c r="D38" s="33"/>
      <c r="E38" s="33"/>
      <c r="F38" s="33"/>
      <c r="G38" s="33"/>
      <c r="H38" s="33"/>
      <c r="I38" s="33"/>
      <c r="J38" s="33"/>
      <c r="K38" s="33"/>
      <c r="L38" s="33"/>
      <c r="M38" s="33"/>
      <c r="N38" s="33"/>
      <c r="O38" s="33"/>
      <c r="P38" s="33"/>
      <c r="Q38" s="33"/>
      <c r="R38" s="33"/>
      <c r="S38" s="33"/>
      <c r="T38" s="33"/>
      <c r="U38" s="33"/>
      <c r="V38" s="33"/>
      <c r="W38" s="33"/>
      <c r="X38" s="33"/>
      <c r="Y38" s="33"/>
    </row>
    <row r="39" spans="1:25" ht="15">
      <c r="A39" s="33"/>
      <c r="B39" s="33"/>
      <c r="C39" s="33"/>
      <c r="D39" s="33"/>
      <c r="E39" s="33"/>
      <c r="F39" s="33"/>
      <c r="G39" s="33"/>
      <c r="H39" s="33"/>
      <c r="I39" s="33"/>
      <c r="J39" s="33"/>
      <c r="K39" s="33"/>
      <c r="L39" s="33"/>
      <c r="M39" s="33"/>
      <c r="N39" s="33"/>
      <c r="O39" s="33"/>
      <c r="P39" s="33"/>
      <c r="Q39" s="33"/>
      <c r="R39" s="33"/>
      <c r="S39" s="33"/>
      <c r="T39" s="33"/>
      <c r="U39" s="33"/>
      <c r="V39" s="33"/>
      <c r="W39" s="33"/>
      <c r="X39" s="33"/>
      <c r="Y39" s="33"/>
    </row>
    <row r="40" spans="1:25" ht="15">
      <c r="A40" s="33"/>
      <c r="B40" s="33"/>
      <c r="C40" s="33"/>
      <c r="D40" s="33"/>
      <c r="E40" s="33"/>
      <c r="F40" s="33"/>
      <c r="G40" s="33"/>
      <c r="H40" s="33"/>
      <c r="I40" s="33"/>
      <c r="J40" s="33"/>
      <c r="K40" s="33"/>
      <c r="L40" s="33"/>
      <c r="M40" s="33"/>
      <c r="N40" s="33"/>
      <c r="O40" s="33"/>
      <c r="P40" s="33"/>
      <c r="Q40" s="33"/>
      <c r="R40" s="33"/>
      <c r="S40" s="33"/>
      <c r="T40" s="33"/>
      <c r="U40" s="33"/>
      <c r="V40" s="33"/>
      <c r="W40" s="33"/>
      <c r="X40" s="33"/>
      <c r="Y40" s="33"/>
    </row>
    <row r="41" spans="1:25" ht="15">
      <c r="A41" s="33"/>
      <c r="B41" s="33"/>
      <c r="C41" s="33"/>
      <c r="D41" s="33"/>
      <c r="E41" s="33"/>
      <c r="F41" s="33"/>
      <c r="G41" s="33"/>
      <c r="H41" s="33"/>
      <c r="I41" s="33"/>
      <c r="J41" s="33"/>
      <c r="K41" s="33"/>
      <c r="L41" s="33"/>
      <c r="M41" s="33"/>
      <c r="N41" s="33"/>
      <c r="O41" s="33"/>
      <c r="P41" s="33"/>
      <c r="Q41" s="33"/>
      <c r="R41" s="33"/>
      <c r="S41" s="33"/>
      <c r="T41" s="33"/>
      <c r="U41" s="33"/>
      <c r="V41" s="33"/>
      <c r="W41" s="33"/>
      <c r="X41" s="33"/>
      <c r="Y41" s="33"/>
    </row>
    <row r="42" spans="1:25" ht="15">
      <c r="A42" s="33"/>
      <c r="B42" s="33"/>
      <c r="C42" s="33"/>
      <c r="D42" s="33"/>
      <c r="E42" s="33"/>
      <c r="F42" s="33"/>
      <c r="G42" s="33"/>
      <c r="H42" s="33"/>
      <c r="I42" s="33"/>
      <c r="J42" s="33"/>
      <c r="K42" s="33"/>
      <c r="L42" s="33"/>
      <c r="M42" s="33"/>
      <c r="N42" s="33"/>
      <c r="O42" s="33"/>
      <c r="P42" s="33"/>
      <c r="Q42" s="33"/>
      <c r="R42" s="33"/>
      <c r="S42" s="33"/>
      <c r="T42" s="33"/>
      <c r="U42" s="33"/>
      <c r="V42" s="33"/>
      <c r="W42" s="33"/>
      <c r="X42" s="33"/>
      <c r="Y42" s="33"/>
    </row>
    <row r="43" spans="1:25" ht="15">
      <c r="A43" s="33"/>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5" ht="15">
      <c r="A44" s="33"/>
      <c r="B44" s="33"/>
      <c r="C44" s="33"/>
      <c r="D44" s="33"/>
      <c r="E44" s="33"/>
      <c r="F44" s="33"/>
      <c r="G44" s="33"/>
      <c r="H44" s="33"/>
      <c r="I44" s="33"/>
      <c r="J44" s="33"/>
      <c r="K44" s="33"/>
      <c r="L44" s="33"/>
      <c r="M44" s="33"/>
      <c r="N44" s="33"/>
      <c r="O44" s="33"/>
      <c r="P44" s="33"/>
      <c r="Q44" s="33"/>
      <c r="R44" s="33"/>
      <c r="S44" s="33"/>
      <c r="T44" s="33"/>
      <c r="U44" s="33"/>
      <c r="V44" s="33"/>
      <c r="W44" s="33"/>
      <c r="X44" s="33"/>
      <c r="Y44" s="33"/>
    </row>
    <row r="45" spans="1:25" ht="15">
      <c r="A45" s="33"/>
      <c r="B45" s="33"/>
      <c r="C45" s="33"/>
      <c r="D45" s="33"/>
      <c r="E45" s="33"/>
      <c r="F45" s="33"/>
      <c r="G45" s="33"/>
      <c r="H45" s="33"/>
      <c r="I45" s="33"/>
      <c r="J45" s="33"/>
      <c r="K45" s="33"/>
      <c r="L45" s="33"/>
      <c r="M45" s="33"/>
      <c r="N45" s="33"/>
      <c r="O45" s="33"/>
      <c r="P45" s="33"/>
      <c r="Q45" s="33"/>
      <c r="R45" s="33"/>
      <c r="S45" s="33"/>
      <c r="T45" s="33"/>
      <c r="U45" s="33"/>
      <c r="V45" s="33"/>
      <c r="W45" s="33"/>
      <c r="X45" s="33"/>
      <c r="Y45" s="33"/>
    </row>
    <row r="46" spans="1:25" ht="15">
      <c r="A46" s="33"/>
      <c r="B46" s="33"/>
      <c r="C46" s="33"/>
      <c r="D46" s="33"/>
      <c r="E46" s="33"/>
      <c r="F46" s="33"/>
      <c r="G46" s="33"/>
      <c r="H46" s="33"/>
      <c r="I46" s="33"/>
      <c r="J46" s="33"/>
      <c r="K46" s="33"/>
      <c r="L46" s="33"/>
      <c r="M46" s="33"/>
      <c r="N46" s="33"/>
      <c r="O46" s="33"/>
      <c r="P46" s="33"/>
      <c r="Q46" s="33"/>
      <c r="R46" s="33"/>
      <c r="S46" s="33"/>
      <c r="T46" s="33"/>
      <c r="U46" s="33"/>
      <c r="V46" s="33"/>
      <c r="W46" s="33"/>
      <c r="X46" s="33"/>
      <c r="Y46" s="33"/>
    </row>
    <row r="47" spans="1:25" ht="15">
      <c r="A47" s="33"/>
      <c r="B47" s="33"/>
      <c r="C47" s="33"/>
      <c r="D47" s="33"/>
      <c r="E47" s="33"/>
      <c r="F47" s="33"/>
      <c r="G47" s="33"/>
      <c r="H47" s="33"/>
      <c r="I47" s="33"/>
      <c r="J47" s="33"/>
      <c r="K47" s="33"/>
      <c r="L47" s="33"/>
      <c r="M47" s="33"/>
      <c r="N47" s="33"/>
      <c r="O47" s="33"/>
      <c r="P47" s="33"/>
      <c r="Q47" s="33"/>
      <c r="R47" s="33"/>
      <c r="S47" s="33"/>
      <c r="T47" s="33"/>
      <c r="U47" s="33"/>
      <c r="V47" s="33"/>
      <c r="W47" s="33"/>
      <c r="X47" s="33"/>
      <c r="Y47" s="33"/>
    </row>
    <row r="48" spans="1:25" ht="15">
      <c r="A48" s="33"/>
      <c r="B48" s="33"/>
      <c r="C48" s="33"/>
      <c r="D48" s="33"/>
      <c r="E48" s="33"/>
      <c r="F48" s="33"/>
      <c r="G48" s="33"/>
      <c r="H48" s="33"/>
      <c r="I48" s="33"/>
      <c r="J48" s="33"/>
      <c r="K48" s="33"/>
      <c r="L48" s="33"/>
      <c r="M48" s="33"/>
      <c r="N48" s="33"/>
      <c r="O48" s="33"/>
      <c r="P48" s="33"/>
      <c r="Q48" s="33"/>
      <c r="R48" s="33"/>
      <c r="S48" s="33"/>
      <c r="T48" s="33"/>
      <c r="U48" s="33"/>
      <c r="V48" s="33"/>
      <c r="W48" s="33"/>
      <c r="X48" s="33"/>
      <c r="Y48" s="33"/>
    </row>
    <row r="49" spans="1:25" ht="15">
      <c r="A49" s="33"/>
      <c r="B49" s="33"/>
      <c r="C49" s="33"/>
      <c r="D49" s="33"/>
      <c r="E49" s="33"/>
      <c r="F49" s="33"/>
      <c r="G49" s="33"/>
      <c r="H49" s="33"/>
      <c r="I49" s="33"/>
      <c r="J49" s="33"/>
      <c r="K49" s="33"/>
      <c r="L49" s="33"/>
      <c r="M49" s="33"/>
      <c r="N49" s="33"/>
      <c r="O49" s="33"/>
      <c r="P49" s="33"/>
      <c r="Q49" s="33"/>
      <c r="R49" s="33"/>
      <c r="S49" s="33"/>
      <c r="T49" s="33"/>
      <c r="U49" s="33"/>
      <c r="V49" s="33"/>
      <c r="W49" s="33"/>
      <c r="X49" s="33"/>
      <c r="Y49" s="33"/>
    </row>
    <row r="50" spans="1:25" ht="15">
      <c r="A50" s="33"/>
      <c r="B50" s="33"/>
      <c r="C50" s="33"/>
      <c r="D50" s="33"/>
      <c r="E50" s="33"/>
      <c r="F50" s="33"/>
      <c r="G50" s="33"/>
      <c r="H50" s="33"/>
      <c r="I50" s="33"/>
      <c r="J50" s="33"/>
      <c r="K50" s="33"/>
      <c r="L50" s="33"/>
      <c r="M50" s="33"/>
      <c r="N50" s="33"/>
      <c r="O50" s="33"/>
      <c r="P50" s="33"/>
      <c r="Q50" s="33"/>
      <c r="R50" s="33"/>
      <c r="S50" s="33"/>
      <c r="T50" s="33"/>
      <c r="U50" s="33"/>
      <c r="V50" s="33"/>
      <c r="W50" s="33"/>
      <c r="X50" s="33"/>
      <c r="Y50" s="33"/>
    </row>
    <row r="51" spans="1:25" ht="15">
      <c r="A51" s="33"/>
      <c r="B51" s="33"/>
      <c r="C51" s="33"/>
      <c r="D51" s="33"/>
      <c r="E51" s="33"/>
      <c r="F51" s="33"/>
      <c r="G51" s="33"/>
      <c r="H51" s="33"/>
      <c r="I51" s="33"/>
      <c r="J51" s="33"/>
      <c r="K51" s="33"/>
      <c r="L51" s="33"/>
      <c r="M51" s="33"/>
      <c r="N51" s="33"/>
      <c r="O51" s="33"/>
      <c r="P51" s="33"/>
      <c r="Q51" s="33"/>
      <c r="R51" s="33"/>
      <c r="S51" s="33"/>
      <c r="T51" s="33"/>
      <c r="U51" s="33"/>
      <c r="V51" s="33"/>
      <c r="W51" s="33"/>
      <c r="X51" s="33"/>
      <c r="Y51" s="33"/>
    </row>
    <row r="52" spans="1:25" ht="15">
      <c r="A52" s="33"/>
      <c r="B52" s="33"/>
      <c r="C52" s="33"/>
      <c r="D52" s="33"/>
      <c r="E52" s="33"/>
      <c r="F52" s="33"/>
      <c r="G52" s="33"/>
      <c r="H52" s="33"/>
      <c r="I52" s="33"/>
      <c r="J52" s="33"/>
      <c r="K52" s="33"/>
      <c r="L52" s="33"/>
      <c r="M52" s="33"/>
      <c r="N52" s="33"/>
      <c r="O52" s="33"/>
      <c r="P52" s="33"/>
      <c r="Q52" s="33"/>
      <c r="R52" s="33"/>
      <c r="S52" s="33"/>
      <c r="T52" s="33"/>
      <c r="U52" s="33"/>
      <c r="V52" s="33"/>
      <c r="W52" s="33"/>
      <c r="X52" s="33"/>
      <c r="Y52" s="33"/>
    </row>
    <row r="53" spans="1:25" ht="15">
      <c r="A53" s="33"/>
      <c r="B53" s="33"/>
      <c r="C53" s="33"/>
      <c r="D53" s="33"/>
      <c r="E53" s="33"/>
      <c r="F53" s="33"/>
      <c r="G53" s="33"/>
      <c r="H53" s="33"/>
      <c r="I53" s="33"/>
      <c r="J53" s="33"/>
      <c r="K53" s="33"/>
      <c r="L53" s="33"/>
      <c r="M53" s="33"/>
      <c r="N53" s="33"/>
      <c r="O53" s="33"/>
      <c r="P53" s="33"/>
      <c r="Q53" s="33"/>
      <c r="R53" s="33"/>
      <c r="S53" s="33"/>
      <c r="T53" s="33"/>
      <c r="U53" s="33"/>
      <c r="V53" s="33"/>
      <c r="W53" s="33"/>
      <c r="X53" s="33"/>
      <c r="Y53" s="33"/>
    </row>
    <row r="54" spans="1:25" ht="15">
      <c r="A54" s="33"/>
      <c r="B54" s="33"/>
      <c r="C54" s="33"/>
      <c r="D54" s="33"/>
      <c r="E54" s="33"/>
      <c r="F54" s="33"/>
      <c r="G54" s="33"/>
      <c r="H54" s="33"/>
      <c r="I54" s="33"/>
      <c r="J54" s="33"/>
      <c r="K54" s="33"/>
      <c r="L54" s="33"/>
      <c r="M54" s="33"/>
      <c r="N54" s="33"/>
      <c r="O54" s="33"/>
      <c r="P54" s="33"/>
      <c r="Q54" s="33"/>
      <c r="R54" s="33"/>
      <c r="S54" s="33"/>
      <c r="T54" s="33"/>
      <c r="U54" s="33"/>
      <c r="V54" s="33"/>
      <c r="W54" s="33"/>
      <c r="X54" s="33"/>
      <c r="Y54" s="33"/>
    </row>
    <row r="55" spans="1:25" ht="15">
      <c r="A55" s="33"/>
      <c r="B55" s="33"/>
      <c r="C55" s="33"/>
      <c r="D55" s="33"/>
      <c r="E55" s="33"/>
      <c r="F55" s="33"/>
      <c r="G55" s="33"/>
      <c r="H55" s="33"/>
      <c r="I55" s="33"/>
      <c r="J55" s="33"/>
      <c r="K55" s="33"/>
      <c r="L55" s="33"/>
      <c r="M55" s="33"/>
      <c r="N55" s="33"/>
      <c r="O55" s="33"/>
      <c r="P55" s="33"/>
      <c r="Q55" s="33"/>
      <c r="R55" s="33"/>
      <c r="S55" s="33"/>
      <c r="T55" s="33"/>
      <c r="U55" s="33"/>
      <c r="V55" s="33"/>
      <c r="W55" s="33"/>
      <c r="X55" s="33"/>
      <c r="Y55" s="33"/>
    </row>
    <row r="56" spans="1:25" ht="15">
      <c r="A56" s="33"/>
      <c r="B56" s="33"/>
      <c r="C56" s="33"/>
      <c r="D56" s="33"/>
      <c r="E56" s="33"/>
      <c r="F56" s="33"/>
      <c r="G56" s="33"/>
      <c r="H56" s="33"/>
      <c r="I56" s="33"/>
      <c r="J56" s="33"/>
      <c r="K56" s="33"/>
      <c r="L56" s="33"/>
      <c r="M56" s="33"/>
      <c r="N56" s="33"/>
      <c r="O56" s="33"/>
      <c r="P56" s="33"/>
      <c r="Q56" s="33"/>
      <c r="R56" s="33"/>
      <c r="S56" s="33"/>
      <c r="T56" s="33"/>
      <c r="U56" s="33"/>
      <c r="V56" s="33"/>
      <c r="W56" s="33"/>
      <c r="X56" s="33"/>
      <c r="Y56" s="33"/>
    </row>
    <row r="57" spans="1:25" ht="15">
      <c r="A57" s="33"/>
      <c r="B57" s="33"/>
      <c r="C57" s="33"/>
      <c r="D57" s="33"/>
      <c r="E57" s="33"/>
      <c r="F57" s="33"/>
      <c r="G57" s="33"/>
      <c r="H57" s="33"/>
      <c r="I57" s="33"/>
      <c r="J57" s="33"/>
      <c r="K57" s="33"/>
      <c r="L57" s="33"/>
      <c r="M57" s="33"/>
      <c r="N57" s="33"/>
      <c r="O57" s="33"/>
      <c r="P57" s="33"/>
      <c r="Q57" s="33"/>
      <c r="R57" s="33"/>
      <c r="S57" s="33"/>
      <c r="T57" s="33"/>
      <c r="U57" s="33"/>
      <c r="V57" s="33"/>
      <c r="W57" s="33"/>
      <c r="X57" s="33"/>
      <c r="Y57" s="33"/>
    </row>
    <row r="58" spans="1:25" ht="15">
      <c r="A58" s="33"/>
      <c r="B58" s="33"/>
      <c r="C58" s="33"/>
      <c r="D58" s="33"/>
      <c r="E58" s="33"/>
      <c r="F58" s="33"/>
      <c r="G58" s="33"/>
      <c r="H58" s="33"/>
      <c r="I58" s="33"/>
      <c r="J58" s="33"/>
      <c r="K58" s="33"/>
      <c r="L58" s="33"/>
      <c r="M58" s="33"/>
      <c r="N58" s="33"/>
      <c r="O58" s="33"/>
      <c r="P58" s="33"/>
      <c r="Q58" s="33"/>
      <c r="R58" s="33"/>
      <c r="S58" s="33"/>
      <c r="T58" s="33"/>
      <c r="U58" s="33"/>
      <c r="V58" s="33"/>
      <c r="W58" s="33"/>
      <c r="X58" s="33"/>
      <c r="Y58" s="33"/>
    </row>
    <row r="59" spans="1:25" ht="15">
      <c r="A59" s="33"/>
      <c r="B59" s="33"/>
      <c r="C59" s="33"/>
      <c r="D59" s="33"/>
      <c r="E59" s="33"/>
      <c r="F59" s="33"/>
      <c r="G59" s="33"/>
      <c r="H59" s="33"/>
      <c r="I59" s="33"/>
      <c r="J59" s="33"/>
      <c r="K59" s="33"/>
      <c r="L59" s="33"/>
      <c r="M59" s="33"/>
      <c r="N59" s="33"/>
      <c r="O59" s="33"/>
      <c r="P59" s="33"/>
      <c r="Q59" s="33"/>
      <c r="R59" s="33"/>
      <c r="S59" s="33"/>
      <c r="T59" s="33"/>
      <c r="U59" s="33"/>
      <c r="V59" s="33"/>
      <c r="W59" s="33"/>
      <c r="X59" s="33"/>
      <c r="Y59" s="33"/>
    </row>
    <row r="60" spans="1:25" ht="15">
      <c r="A60" s="33"/>
      <c r="B60" s="33"/>
      <c r="C60" s="33"/>
      <c r="D60" s="33"/>
      <c r="E60" s="33"/>
      <c r="F60" s="33"/>
      <c r="G60" s="33"/>
      <c r="H60" s="33"/>
      <c r="I60" s="33"/>
      <c r="J60" s="33"/>
      <c r="K60" s="33"/>
      <c r="L60" s="33"/>
      <c r="M60" s="33"/>
      <c r="N60" s="33"/>
      <c r="O60" s="33"/>
      <c r="P60" s="33"/>
      <c r="Q60" s="33"/>
      <c r="R60" s="33"/>
      <c r="S60" s="33"/>
      <c r="T60" s="33"/>
      <c r="U60" s="33"/>
      <c r="V60" s="33"/>
      <c r="W60" s="33"/>
      <c r="X60" s="33"/>
      <c r="Y60" s="33"/>
    </row>
    <row r="61" spans="1:25" ht="15">
      <c r="A61" s="33"/>
      <c r="B61" s="33"/>
      <c r="C61" s="33"/>
      <c r="D61" s="33"/>
      <c r="E61" s="33"/>
      <c r="F61" s="33"/>
      <c r="G61" s="33"/>
      <c r="H61" s="33"/>
      <c r="I61" s="33"/>
      <c r="J61" s="33"/>
      <c r="K61" s="33"/>
      <c r="L61" s="33"/>
      <c r="M61" s="33"/>
      <c r="N61" s="33"/>
      <c r="O61" s="33"/>
      <c r="P61" s="33"/>
      <c r="Q61" s="33"/>
      <c r="R61" s="33"/>
      <c r="S61" s="33"/>
      <c r="T61" s="33"/>
      <c r="U61" s="33"/>
      <c r="V61" s="33"/>
      <c r="W61" s="33"/>
      <c r="X61" s="33"/>
      <c r="Y61" s="33"/>
    </row>
  </sheetData>
  <sheetProtection sheet="1" objects="1" scenarios="1"/>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AC31"/>
  <sheetViews>
    <sheetView zoomScalePageLayoutView="0" workbookViewId="0" topLeftCell="A1">
      <selection activeCell="V22" sqref="V22"/>
    </sheetView>
  </sheetViews>
  <sheetFormatPr defaultColWidth="9.140625" defaultRowHeight="15"/>
  <cols>
    <col min="3" max="3" width="16.7109375" style="0" customWidth="1"/>
    <col min="5" max="16" width="9.140625" style="0" hidden="1" customWidth="1"/>
    <col min="17" max="17" width="13.8515625" style="0" customWidth="1"/>
    <col min="18" max="18" width="16.00390625" style="0" customWidth="1"/>
    <col min="19" max="19" width="0" style="0" hidden="1" customWidth="1"/>
    <col min="20" max="20" width="2.421875" style="0" hidden="1" customWidth="1"/>
    <col min="21" max="21" width="13.8515625" style="0" customWidth="1"/>
    <col min="22" max="22" width="14.00390625" style="0" customWidth="1"/>
    <col min="26" max="27" width="0" style="0" hidden="1" customWidth="1"/>
    <col min="28" max="28" width="10.57421875" style="0" hidden="1" customWidth="1"/>
    <col min="29" max="30" width="0" style="0" hidden="1" customWidth="1"/>
  </cols>
  <sheetData>
    <row r="1" spans="1:23" ht="15">
      <c r="A1" s="33"/>
      <c r="B1" s="33"/>
      <c r="C1" s="33"/>
      <c r="D1" s="33"/>
      <c r="E1" s="33"/>
      <c r="F1" s="33"/>
      <c r="G1" s="33"/>
      <c r="H1" s="33"/>
      <c r="I1" s="33"/>
      <c r="J1" s="33"/>
      <c r="K1" s="33"/>
      <c r="L1" s="33"/>
      <c r="M1" s="33"/>
      <c r="N1" s="33"/>
      <c r="O1" s="33"/>
      <c r="P1" s="33"/>
      <c r="Q1" s="33"/>
      <c r="R1" s="33"/>
      <c r="S1" s="33"/>
      <c r="T1" s="33"/>
      <c r="U1" s="33"/>
      <c r="V1" s="33"/>
      <c r="W1" s="33"/>
    </row>
    <row r="2" spans="1:23" ht="18.75" customHeight="1">
      <c r="A2" s="33"/>
      <c r="B2" s="90" t="s">
        <v>449</v>
      </c>
      <c r="C2" s="33"/>
      <c r="D2" s="33"/>
      <c r="E2" s="33"/>
      <c r="F2" s="33"/>
      <c r="G2" s="33"/>
      <c r="H2" s="33"/>
      <c r="I2" s="33"/>
      <c r="J2" s="33"/>
      <c r="K2" s="33"/>
      <c r="L2" s="33"/>
      <c r="M2" s="33"/>
      <c r="N2" s="33"/>
      <c r="O2" s="33"/>
      <c r="P2" s="33"/>
      <c r="Q2" s="33"/>
      <c r="R2" s="33"/>
      <c r="S2" s="33"/>
      <c r="T2" s="33"/>
      <c r="U2" s="33"/>
      <c r="V2" s="33"/>
      <c r="W2" s="33"/>
    </row>
    <row r="3" spans="1:23" ht="5.25" customHeight="1" thickBot="1">
      <c r="A3" s="33"/>
      <c r="B3" s="33"/>
      <c r="C3" s="33"/>
      <c r="D3" s="33"/>
      <c r="E3" s="33"/>
      <c r="F3" s="33"/>
      <c r="G3" s="33"/>
      <c r="H3" s="33"/>
      <c r="I3" s="33"/>
      <c r="J3" s="33"/>
      <c r="K3" s="33"/>
      <c r="L3" s="33"/>
      <c r="M3" s="33"/>
      <c r="N3" s="33"/>
      <c r="O3" s="33"/>
      <c r="P3" s="33"/>
      <c r="Q3" s="33"/>
      <c r="R3" s="33"/>
      <c r="S3" s="33"/>
      <c r="T3" s="33"/>
      <c r="U3" s="33"/>
      <c r="V3" s="33"/>
      <c r="W3" s="33"/>
    </row>
    <row r="4" spans="1:23" ht="15">
      <c r="A4" s="33"/>
      <c r="B4" s="47"/>
      <c r="C4" s="80"/>
      <c r="D4" s="81"/>
      <c r="E4" s="48"/>
      <c r="F4" s="48"/>
      <c r="G4" s="48"/>
      <c r="H4" s="48"/>
      <c r="I4" s="48"/>
      <c r="J4" s="48"/>
      <c r="K4" s="48"/>
      <c r="L4" s="48"/>
      <c r="M4" s="48"/>
      <c r="N4" s="48"/>
      <c r="O4" s="48"/>
      <c r="P4" s="48"/>
      <c r="Q4" s="48" t="s">
        <v>351</v>
      </c>
      <c r="R4" s="48" t="s">
        <v>444</v>
      </c>
      <c r="S4" s="48"/>
      <c r="T4" s="48" t="s">
        <v>354</v>
      </c>
      <c r="U4" s="48" t="s">
        <v>440</v>
      </c>
      <c r="V4" s="49" t="s">
        <v>442</v>
      </c>
      <c r="W4" s="33"/>
    </row>
    <row r="5" spans="1:27" ht="15.75" thickBot="1">
      <c r="A5" s="33"/>
      <c r="B5" s="50"/>
      <c r="C5" s="82" t="s">
        <v>447</v>
      </c>
      <c r="D5" s="83"/>
      <c r="E5" s="51"/>
      <c r="F5" s="51"/>
      <c r="G5" s="51"/>
      <c r="H5" s="51"/>
      <c r="I5" s="51"/>
      <c r="J5" s="51"/>
      <c r="K5" s="51"/>
      <c r="L5" s="51"/>
      <c r="M5" s="51"/>
      <c r="N5" s="51"/>
      <c r="O5" s="51"/>
      <c r="P5" s="51"/>
      <c r="Q5" s="52" t="s">
        <v>352</v>
      </c>
      <c r="R5" s="51" t="s">
        <v>443</v>
      </c>
      <c r="S5" s="53" t="s">
        <v>353</v>
      </c>
      <c r="T5" s="53" t="s">
        <v>356</v>
      </c>
      <c r="U5" s="51" t="s">
        <v>441</v>
      </c>
      <c r="V5" s="54" t="s">
        <v>441</v>
      </c>
      <c r="W5" s="33"/>
      <c r="AA5" s="13" t="s">
        <v>359</v>
      </c>
    </row>
    <row r="6" spans="1:29" ht="15">
      <c r="A6" s="33"/>
      <c r="B6" s="55">
        <v>1</v>
      </c>
      <c r="C6" s="76" t="s">
        <v>345</v>
      </c>
      <c r="D6" s="77" t="s">
        <v>324</v>
      </c>
      <c r="E6" s="56">
        <v>2.3</v>
      </c>
      <c r="F6" s="56">
        <v>3.3</v>
      </c>
      <c r="G6" s="56">
        <v>4.3</v>
      </c>
      <c r="H6" s="56">
        <v>4</v>
      </c>
      <c r="I6" s="56">
        <v>5.9</v>
      </c>
      <c r="J6" s="56">
        <v>3.9</v>
      </c>
      <c r="K6" s="56">
        <v>3.6</v>
      </c>
      <c r="L6" s="56">
        <v>2.7</v>
      </c>
      <c r="M6" s="56">
        <v>4.8</v>
      </c>
      <c r="N6" s="56">
        <v>4.6</v>
      </c>
      <c r="O6" s="56">
        <v>3.9</v>
      </c>
      <c r="P6" s="56">
        <v>3.3</v>
      </c>
      <c r="Q6" s="57">
        <f aca="true" t="shared" si="0" ref="Q6:Q30">SUM(E6:P6)</f>
        <v>46.599999999999994</v>
      </c>
      <c r="R6" s="58">
        <v>21</v>
      </c>
      <c r="S6" s="59">
        <f>-0.005*Q6+1.2</f>
        <v>0.967</v>
      </c>
      <c r="T6" s="59">
        <f>5.908*S6^2-7.0551*S6+2.5277</f>
        <v>1.2299241119999995</v>
      </c>
      <c r="U6" s="60">
        <f>T6*$AA$7</f>
        <v>2040376.4559818392</v>
      </c>
      <c r="V6" s="61">
        <f>T6*$AB$7</f>
        <v>24626217.02872559</v>
      </c>
      <c r="W6" s="33"/>
      <c r="Z6" s="15" t="s">
        <v>353</v>
      </c>
      <c r="AA6" s="20">
        <v>8</v>
      </c>
      <c r="AB6" s="20">
        <v>12</v>
      </c>
      <c r="AC6" s="20"/>
    </row>
    <row r="7" spans="1:29" ht="15">
      <c r="A7" s="33"/>
      <c r="B7" s="62">
        <f>B6+1</f>
        <v>2</v>
      </c>
      <c r="C7" s="78" t="s">
        <v>342</v>
      </c>
      <c r="D7" s="79" t="s">
        <v>332</v>
      </c>
      <c r="E7" s="63">
        <v>1.8</v>
      </c>
      <c r="F7" s="63">
        <v>2.3</v>
      </c>
      <c r="G7" s="63">
        <v>3.3</v>
      </c>
      <c r="H7" s="63">
        <v>3.9</v>
      </c>
      <c r="I7" s="63">
        <v>5</v>
      </c>
      <c r="J7" s="63">
        <v>3.5</v>
      </c>
      <c r="K7" s="63">
        <v>2.4</v>
      </c>
      <c r="L7" s="63">
        <v>2.3</v>
      </c>
      <c r="M7" s="63">
        <v>3.6</v>
      </c>
      <c r="N7" s="63">
        <v>3.9</v>
      </c>
      <c r="O7" s="63">
        <v>2.4</v>
      </c>
      <c r="P7" s="63">
        <v>1.9</v>
      </c>
      <c r="Q7" s="64">
        <f t="shared" si="0"/>
        <v>36.3</v>
      </c>
      <c r="R7" s="65">
        <v>22</v>
      </c>
      <c r="S7" s="66">
        <f aca="true" t="shared" si="1" ref="S7:S30">-0.005*Q7+1.2</f>
        <v>1.0185</v>
      </c>
      <c r="T7" s="66">
        <f aca="true" t="shared" si="2" ref="T7:T30">5.908*S7^2-7.0551*S7+2.5277</f>
        <v>1.4706986629999999</v>
      </c>
      <c r="U7" s="67">
        <f aca="true" t="shared" si="3" ref="U7:U30">T7*$AA$7</f>
        <v>2439808.1934905346</v>
      </c>
      <c r="V7" s="68">
        <f aca="true" t="shared" si="4" ref="V7:V30">T7*$AB$7</f>
        <v>29447137.514850646</v>
      </c>
      <c r="W7" s="33"/>
      <c r="Z7" s="16">
        <v>0.91</v>
      </c>
      <c r="AA7" s="19">
        <v>1658945</v>
      </c>
      <c r="AB7" s="19">
        <v>20022550</v>
      </c>
      <c r="AC7" s="19"/>
    </row>
    <row r="8" spans="1:23" ht="15">
      <c r="A8" s="33"/>
      <c r="B8" s="62">
        <f aca="true" t="shared" si="5" ref="B8:B30">B7+1</f>
        <v>3</v>
      </c>
      <c r="C8" s="78" t="s">
        <v>350</v>
      </c>
      <c r="D8" s="79" t="s">
        <v>306</v>
      </c>
      <c r="E8" s="63">
        <v>1</v>
      </c>
      <c r="F8" s="63">
        <v>1.5</v>
      </c>
      <c r="G8" s="63">
        <v>2.3</v>
      </c>
      <c r="H8" s="63">
        <v>3</v>
      </c>
      <c r="I8" s="63">
        <v>4.1</v>
      </c>
      <c r="J8" s="63">
        <v>3.5</v>
      </c>
      <c r="K8" s="63">
        <v>1.7</v>
      </c>
      <c r="L8" s="63">
        <v>2.5</v>
      </c>
      <c r="M8" s="63">
        <v>3.8</v>
      </c>
      <c r="N8" s="63">
        <v>2.7</v>
      </c>
      <c r="O8" s="63">
        <v>1.5</v>
      </c>
      <c r="P8" s="63">
        <v>1.3</v>
      </c>
      <c r="Q8" s="64">
        <f t="shared" si="0"/>
        <v>28.9</v>
      </c>
      <c r="R8" s="65">
        <v>22</v>
      </c>
      <c r="S8" s="66">
        <f t="shared" si="1"/>
        <v>1.0554999999999999</v>
      </c>
      <c r="T8" s="66">
        <f t="shared" si="2"/>
        <v>1.6630280669999986</v>
      </c>
      <c r="U8" s="67">
        <f t="shared" si="3"/>
        <v>2758872.0966093126</v>
      </c>
      <c r="V8" s="68">
        <f t="shared" si="4"/>
        <v>33298062.622910824</v>
      </c>
      <c r="W8" s="33"/>
    </row>
    <row r="9" spans="1:23" ht="15">
      <c r="A9" s="33"/>
      <c r="B9" s="62">
        <f t="shared" si="5"/>
        <v>4</v>
      </c>
      <c r="C9" s="78" t="s">
        <v>336</v>
      </c>
      <c r="D9" s="79" t="s">
        <v>307</v>
      </c>
      <c r="E9" s="63">
        <v>0.5</v>
      </c>
      <c r="F9" s="63">
        <v>0.6</v>
      </c>
      <c r="G9" s="63">
        <v>1</v>
      </c>
      <c r="H9" s="63">
        <v>1</v>
      </c>
      <c r="I9" s="63">
        <v>2.5</v>
      </c>
      <c r="J9" s="63">
        <v>3.7</v>
      </c>
      <c r="K9" s="63">
        <v>2.6</v>
      </c>
      <c r="L9" s="63">
        <v>3.3</v>
      </c>
      <c r="M9" s="63">
        <v>2</v>
      </c>
      <c r="N9" s="63">
        <v>1.4</v>
      </c>
      <c r="O9" s="63">
        <v>0.7</v>
      </c>
      <c r="P9" s="63">
        <v>0.4</v>
      </c>
      <c r="Q9" s="64">
        <f t="shared" si="0"/>
        <v>19.699999999999996</v>
      </c>
      <c r="R9" s="65">
        <v>9</v>
      </c>
      <c r="S9" s="66">
        <f t="shared" si="1"/>
        <v>1.1015</v>
      </c>
      <c r="T9" s="66">
        <f t="shared" si="2"/>
        <v>1.9246970429999997</v>
      </c>
      <c r="U9" s="67">
        <f t="shared" si="3"/>
        <v>3192966.5359996343</v>
      </c>
      <c r="V9" s="68">
        <f t="shared" si="4"/>
        <v>38537342.77831964</v>
      </c>
      <c r="W9" s="33"/>
    </row>
    <row r="10" spans="1:23" ht="15">
      <c r="A10" s="33"/>
      <c r="B10" s="62">
        <f t="shared" si="5"/>
        <v>5</v>
      </c>
      <c r="C10" s="78" t="s">
        <v>156</v>
      </c>
      <c r="D10" s="79" t="s">
        <v>310</v>
      </c>
      <c r="E10" s="63">
        <v>0.4</v>
      </c>
      <c r="F10" s="63">
        <v>0.7</v>
      </c>
      <c r="G10" s="63">
        <v>0.9</v>
      </c>
      <c r="H10" s="63">
        <v>1</v>
      </c>
      <c r="I10" s="63">
        <v>2.4</v>
      </c>
      <c r="J10" s="63">
        <v>2.8</v>
      </c>
      <c r="K10" s="63">
        <v>2.4</v>
      </c>
      <c r="L10" s="63">
        <v>2.5</v>
      </c>
      <c r="M10" s="63">
        <v>2.6</v>
      </c>
      <c r="N10" s="63">
        <v>1.9</v>
      </c>
      <c r="O10" s="63">
        <v>0.8</v>
      </c>
      <c r="P10" s="63">
        <v>0.5</v>
      </c>
      <c r="Q10" s="64">
        <f t="shared" si="0"/>
        <v>18.9</v>
      </c>
      <c r="R10" s="65">
        <v>16</v>
      </c>
      <c r="S10" s="66">
        <f t="shared" si="1"/>
        <v>1.1055</v>
      </c>
      <c r="T10" s="66">
        <f t="shared" si="2"/>
        <v>1.948632466999999</v>
      </c>
      <c r="U10" s="67">
        <f t="shared" si="3"/>
        <v>3232674.0879673134</v>
      </c>
      <c r="V10" s="68">
        <f t="shared" si="4"/>
        <v>39016591.00213083</v>
      </c>
      <c r="W10" s="33"/>
    </row>
    <row r="11" spans="1:23" ht="15">
      <c r="A11" s="33"/>
      <c r="B11" s="62">
        <f t="shared" si="5"/>
        <v>6</v>
      </c>
      <c r="C11" s="78" t="s">
        <v>344</v>
      </c>
      <c r="D11" s="79" t="s">
        <v>303</v>
      </c>
      <c r="E11" s="63">
        <v>0.4</v>
      </c>
      <c r="F11" s="63">
        <v>0.6</v>
      </c>
      <c r="G11" s="63">
        <v>0.6</v>
      </c>
      <c r="H11" s="63">
        <v>0.8</v>
      </c>
      <c r="I11" s="63">
        <v>2</v>
      </c>
      <c r="J11" s="63">
        <v>1.6</v>
      </c>
      <c r="K11" s="63">
        <v>1.7</v>
      </c>
      <c r="L11" s="63">
        <v>1.7</v>
      </c>
      <c r="M11" s="63">
        <v>2.6</v>
      </c>
      <c r="N11" s="63">
        <v>1.7</v>
      </c>
      <c r="O11" s="63">
        <v>0.7</v>
      </c>
      <c r="P11" s="63">
        <v>0.6</v>
      </c>
      <c r="Q11" s="64">
        <f t="shared" si="0"/>
        <v>14.999999999999998</v>
      </c>
      <c r="R11" s="65">
        <v>23</v>
      </c>
      <c r="S11" s="66">
        <f t="shared" si="1"/>
        <v>1.125</v>
      </c>
      <c r="T11" s="66">
        <f t="shared" si="2"/>
        <v>2.068024999999999</v>
      </c>
      <c r="U11" s="67">
        <f t="shared" si="3"/>
        <v>3430739.7336249985</v>
      </c>
      <c r="V11" s="68">
        <f t="shared" si="4"/>
        <v>41407133.96374998</v>
      </c>
      <c r="W11" s="33"/>
    </row>
    <row r="12" spans="1:23" ht="15">
      <c r="A12" s="33"/>
      <c r="B12" s="62">
        <f t="shared" si="5"/>
        <v>7</v>
      </c>
      <c r="C12" s="78" t="s">
        <v>347</v>
      </c>
      <c r="D12" s="79" t="s">
        <v>322</v>
      </c>
      <c r="E12" s="63">
        <v>0.8</v>
      </c>
      <c r="F12" s="63">
        <v>1.1</v>
      </c>
      <c r="G12" s="63">
        <v>0.9</v>
      </c>
      <c r="H12" s="63">
        <v>1.7</v>
      </c>
      <c r="I12" s="63">
        <v>3</v>
      </c>
      <c r="J12" s="63">
        <v>2.3</v>
      </c>
      <c r="K12" s="63">
        <v>1.1</v>
      </c>
      <c r="L12" s="63">
        <v>1.9</v>
      </c>
      <c r="M12" s="63">
        <v>3.4</v>
      </c>
      <c r="N12" s="63">
        <v>2.4</v>
      </c>
      <c r="O12" s="63">
        <v>1.1</v>
      </c>
      <c r="P12" s="63">
        <v>0.8</v>
      </c>
      <c r="Q12" s="64">
        <f t="shared" si="0"/>
        <v>20.5</v>
      </c>
      <c r="R12" s="65">
        <v>26</v>
      </c>
      <c r="S12" s="66">
        <f t="shared" si="1"/>
        <v>1.0975</v>
      </c>
      <c r="T12" s="66">
        <f t="shared" si="2"/>
        <v>1.9009506749999994</v>
      </c>
      <c r="U12" s="67">
        <f t="shared" si="3"/>
        <v>3153572.617537874</v>
      </c>
      <c r="V12" s="68">
        <f t="shared" si="4"/>
        <v>38061879.93772124</v>
      </c>
      <c r="W12" s="33"/>
    </row>
    <row r="13" spans="1:23" ht="15">
      <c r="A13" s="33"/>
      <c r="B13" s="62">
        <f t="shared" si="5"/>
        <v>8</v>
      </c>
      <c r="C13" s="78" t="s">
        <v>335</v>
      </c>
      <c r="D13" s="79" t="s">
        <v>313</v>
      </c>
      <c r="E13" s="63">
        <v>1</v>
      </c>
      <c r="F13" s="63">
        <v>1.3</v>
      </c>
      <c r="G13" s="63">
        <v>1.4</v>
      </c>
      <c r="H13" s="63">
        <v>1.9</v>
      </c>
      <c r="I13" s="63">
        <v>3</v>
      </c>
      <c r="J13" s="63">
        <v>2.9</v>
      </c>
      <c r="K13" s="63">
        <v>2.1</v>
      </c>
      <c r="L13" s="63">
        <v>2.8</v>
      </c>
      <c r="M13" s="63">
        <v>3.3</v>
      </c>
      <c r="N13" s="63">
        <v>2.5</v>
      </c>
      <c r="O13" s="63">
        <v>1.5</v>
      </c>
      <c r="P13" s="63">
        <v>1</v>
      </c>
      <c r="Q13" s="64">
        <f t="shared" si="0"/>
        <v>24.7</v>
      </c>
      <c r="R13" s="65">
        <v>26</v>
      </c>
      <c r="S13" s="66">
        <f t="shared" si="1"/>
        <v>1.0765</v>
      </c>
      <c r="T13" s="66">
        <f t="shared" si="2"/>
        <v>1.7793839429999996</v>
      </c>
      <c r="U13" s="67">
        <f t="shared" si="3"/>
        <v>2951900.0953201344</v>
      </c>
      <c r="V13" s="68">
        <f t="shared" si="4"/>
        <v>35627803.96791464</v>
      </c>
      <c r="W13" s="33"/>
    </row>
    <row r="14" spans="1:23" ht="15">
      <c r="A14" s="33"/>
      <c r="B14" s="62">
        <f t="shared" si="5"/>
        <v>9</v>
      </c>
      <c r="C14" s="78" t="s">
        <v>349</v>
      </c>
      <c r="D14" s="79" t="s">
        <v>312</v>
      </c>
      <c r="E14" s="63">
        <v>1.7</v>
      </c>
      <c r="F14" s="63">
        <v>2.1</v>
      </c>
      <c r="G14" s="63">
        <v>2.3</v>
      </c>
      <c r="H14" s="63">
        <v>3.3</v>
      </c>
      <c r="I14" s="63">
        <v>4.6</v>
      </c>
      <c r="J14" s="63">
        <v>3.3</v>
      </c>
      <c r="K14" s="63">
        <v>2</v>
      </c>
      <c r="L14" s="63">
        <v>1.7</v>
      </c>
      <c r="M14" s="63">
        <v>3.5</v>
      </c>
      <c r="N14" s="63">
        <v>2.4</v>
      </c>
      <c r="O14" s="63">
        <v>2.4</v>
      </c>
      <c r="P14" s="63">
        <v>1.9</v>
      </c>
      <c r="Q14" s="64">
        <f t="shared" si="0"/>
        <v>31.199999999999992</v>
      </c>
      <c r="R14" s="65">
        <v>28</v>
      </c>
      <c r="S14" s="66">
        <f t="shared" si="1"/>
        <v>1.044</v>
      </c>
      <c r="T14" s="66">
        <f t="shared" si="2"/>
        <v>1.6015174879999994</v>
      </c>
      <c r="U14" s="67">
        <f t="shared" si="3"/>
        <v>2656829.429130159</v>
      </c>
      <c r="V14" s="68">
        <f t="shared" si="4"/>
        <v>32066463.97935439</v>
      </c>
      <c r="W14" s="33"/>
    </row>
    <row r="15" spans="1:23" ht="15">
      <c r="A15" s="33"/>
      <c r="B15" s="62">
        <f t="shared" si="5"/>
        <v>10</v>
      </c>
      <c r="C15" s="78" t="s">
        <v>278</v>
      </c>
      <c r="D15" s="79" t="s">
        <v>302</v>
      </c>
      <c r="E15" s="63">
        <v>3.5</v>
      </c>
      <c r="F15" s="63">
        <v>3.3</v>
      </c>
      <c r="G15" s="63">
        <v>3.8</v>
      </c>
      <c r="H15" s="63">
        <v>3.9</v>
      </c>
      <c r="I15" s="63">
        <v>5</v>
      </c>
      <c r="J15" s="63">
        <v>4</v>
      </c>
      <c r="K15" s="63">
        <v>2.7</v>
      </c>
      <c r="L15" s="63">
        <v>2</v>
      </c>
      <c r="M15" s="63">
        <v>4.3</v>
      </c>
      <c r="N15" s="63">
        <v>3.9</v>
      </c>
      <c r="O15" s="63">
        <v>4.3</v>
      </c>
      <c r="P15" s="63">
        <v>3.5</v>
      </c>
      <c r="Q15" s="64">
        <f t="shared" si="0"/>
        <v>44.199999999999996</v>
      </c>
      <c r="R15" s="65">
        <v>24</v>
      </c>
      <c r="S15" s="66">
        <f t="shared" si="1"/>
        <v>0.979</v>
      </c>
      <c r="T15" s="66">
        <f t="shared" si="2"/>
        <v>1.2832265279999997</v>
      </c>
      <c r="U15" s="67">
        <f t="shared" si="3"/>
        <v>2128802.2324929596</v>
      </c>
      <c r="V15" s="68">
        <f t="shared" si="4"/>
        <v>25693467.318206392</v>
      </c>
      <c r="W15" s="33"/>
    </row>
    <row r="16" spans="1:23" ht="15">
      <c r="A16" s="33"/>
      <c r="B16" s="62">
        <f t="shared" si="5"/>
        <v>11</v>
      </c>
      <c r="C16" s="78" t="s">
        <v>343</v>
      </c>
      <c r="D16" s="79" t="s">
        <v>304</v>
      </c>
      <c r="E16" s="63">
        <v>3.7</v>
      </c>
      <c r="F16" s="63">
        <v>2.8</v>
      </c>
      <c r="G16" s="63">
        <v>3.3</v>
      </c>
      <c r="H16" s="63">
        <v>3.3</v>
      </c>
      <c r="I16" s="63">
        <v>4.9</v>
      </c>
      <c r="J16" s="63">
        <v>4.3</v>
      </c>
      <c r="K16" s="63">
        <v>2.6</v>
      </c>
      <c r="L16" s="63">
        <v>2.4</v>
      </c>
      <c r="M16" s="63">
        <v>4</v>
      </c>
      <c r="N16" s="63">
        <v>3.3</v>
      </c>
      <c r="O16" s="63">
        <v>3.9</v>
      </c>
      <c r="P16" s="63">
        <v>4.1</v>
      </c>
      <c r="Q16" s="64">
        <f t="shared" si="0"/>
        <v>42.6</v>
      </c>
      <c r="R16" s="65">
        <v>28</v>
      </c>
      <c r="S16" s="66">
        <f t="shared" si="1"/>
        <v>0.9869999999999999</v>
      </c>
      <c r="T16" s="66">
        <f t="shared" si="2"/>
        <v>1.3197067519999988</v>
      </c>
      <c r="U16" s="67">
        <f t="shared" si="3"/>
        <v>2189320.917696638</v>
      </c>
      <c r="V16" s="68">
        <f t="shared" si="4"/>
        <v>26423894.427257575</v>
      </c>
      <c r="W16" s="33"/>
    </row>
    <row r="17" spans="1:23" ht="15">
      <c r="A17" s="33"/>
      <c r="B17" s="62">
        <f t="shared" si="5"/>
        <v>12</v>
      </c>
      <c r="C17" s="78" t="s">
        <v>196</v>
      </c>
      <c r="D17" s="79" t="s">
        <v>315</v>
      </c>
      <c r="E17" s="63">
        <v>3.6</v>
      </c>
      <c r="F17" s="63">
        <v>3.1</v>
      </c>
      <c r="G17" s="63">
        <v>2.8</v>
      </c>
      <c r="H17" s="63">
        <v>3.1</v>
      </c>
      <c r="I17" s="63">
        <v>5.3</v>
      </c>
      <c r="J17" s="63">
        <v>6.4</v>
      </c>
      <c r="K17" s="63">
        <v>4.8</v>
      </c>
      <c r="L17" s="63">
        <v>4.5</v>
      </c>
      <c r="M17" s="63">
        <v>5.5</v>
      </c>
      <c r="N17" s="63">
        <v>4.3</v>
      </c>
      <c r="O17" s="63">
        <v>4.3</v>
      </c>
      <c r="P17" s="63">
        <v>3.4</v>
      </c>
      <c r="Q17" s="64">
        <f t="shared" si="0"/>
        <v>51.09999999999999</v>
      </c>
      <c r="R17" s="65">
        <v>33</v>
      </c>
      <c r="S17" s="66">
        <f t="shared" si="1"/>
        <v>0.9445</v>
      </c>
      <c r="T17" s="66">
        <f t="shared" si="2"/>
        <v>1.1345681669999998</v>
      </c>
      <c r="U17" s="67">
        <f t="shared" si="3"/>
        <v>1882186.1878038147</v>
      </c>
      <c r="V17" s="68">
        <f t="shared" si="4"/>
        <v>22716947.852165848</v>
      </c>
      <c r="W17" s="33"/>
    </row>
    <row r="18" spans="1:23" ht="15">
      <c r="A18" s="33"/>
      <c r="B18" s="62">
        <f t="shared" si="5"/>
        <v>13</v>
      </c>
      <c r="C18" s="78" t="s">
        <v>298</v>
      </c>
      <c r="D18" s="79" t="s">
        <v>309</v>
      </c>
      <c r="E18" s="63">
        <v>2.3</v>
      </c>
      <c r="F18" s="63">
        <v>2</v>
      </c>
      <c r="G18" s="63">
        <v>1.6</v>
      </c>
      <c r="H18" s="63">
        <v>2.4</v>
      </c>
      <c r="I18" s="63">
        <v>4.5</v>
      </c>
      <c r="J18" s="63">
        <v>4.9</v>
      </c>
      <c r="K18" s="63">
        <v>3.3</v>
      </c>
      <c r="L18" s="63">
        <v>3</v>
      </c>
      <c r="M18" s="63">
        <v>5.6</v>
      </c>
      <c r="N18" s="63">
        <v>3.5</v>
      </c>
      <c r="O18" s="63">
        <v>2.5</v>
      </c>
      <c r="P18" s="63">
        <v>2</v>
      </c>
      <c r="Q18" s="64">
        <f t="shared" si="0"/>
        <v>37.6</v>
      </c>
      <c r="R18" s="65">
        <v>33</v>
      </c>
      <c r="S18" s="66">
        <f t="shared" si="1"/>
        <v>1.012</v>
      </c>
      <c r="T18" s="66">
        <f t="shared" si="2"/>
        <v>1.4385815519999992</v>
      </c>
      <c r="U18" s="67">
        <f t="shared" si="3"/>
        <v>2386527.6727826386</v>
      </c>
      <c r="V18" s="68">
        <f t="shared" si="4"/>
        <v>28804071.053997584</v>
      </c>
      <c r="W18" s="33"/>
    </row>
    <row r="19" spans="1:23" ht="15">
      <c r="A19" s="33"/>
      <c r="B19" s="62">
        <f t="shared" si="5"/>
        <v>14</v>
      </c>
      <c r="C19" s="78" t="s">
        <v>66</v>
      </c>
      <c r="D19" s="79" t="s">
        <v>311</v>
      </c>
      <c r="E19" s="63">
        <v>1.7</v>
      </c>
      <c r="F19" s="63">
        <v>2.3</v>
      </c>
      <c r="G19" s="63">
        <v>1.9</v>
      </c>
      <c r="H19" s="63">
        <v>2.6</v>
      </c>
      <c r="I19" s="63">
        <v>4.8</v>
      </c>
      <c r="J19" s="63">
        <v>3.7</v>
      </c>
      <c r="K19" s="63">
        <v>2</v>
      </c>
      <c r="L19" s="63">
        <v>2.1</v>
      </c>
      <c r="M19" s="63">
        <v>3.3</v>
      </c>
      <c r="N19" s="63">
        <v>3.4</v>
      </c>
      <c r="O19" s="63">
        <v>2.4</v>
      </c>
      <c r="P19" s="63">
        <v>1.9</v>
      </c>
      <c r="Q19" s="64">
        <f t="shared" si="0"/>
        <v>32.1</v>
      </c>
      <c r="R19" s="65">
        <v>31</v>
      </c>
      <c r="S19" s="66">
        <f t="shared" si="1"/>
        <v>1.0394999999999999</v>
      </c>
      <c r="T19" s="66">
        <f t="shared" si="2"/>
        <v>1.5778735069999992</v>
      </c>
      <c r="U19" s="67">
        <f t="shared" si="3"/>
        <v>2617605.3650701134</v>
      </c>
      <c r="V19" s="68">
        <f t="shared" si="4"/>
        <v>31593051.18758283</v>
      </c>
      <c r="W19" s="33"/>
    </row>
    <row r="20" spans="1:23" ht="15">
      <c r="A20" s="33"/>
      <c r="B20" s="62">
        <f t="shared" si="5"/>
        <v>15</v>
      </c>
      <c r="C20" s="78" t="s">
        <v>348</v>
      </c>
      <c r="D20" s="79" t="s">
        <v>308</v>
      </c>
      <c r="E20" s="63">
        <v>1.7</v>
      </c>
      <c r="F20" s="63">
        <v>1.8</v>
      </c>
      <c r="G20" s="63">
        <v>1.5</v>
      </c>
      <c r="H20" s="63">
        <v>2.5</v>
      </c>
      <c r="I20" s="63">
        <v>4.3</v>
      </c>
      <c r="J20" s="63">
        <v>3.8</v>
      </c>
      <c r="K20" s="63">
        <v>2.3</v>
      </c>
      <c r="L20" s="63">
        <v>2.5</v>
      </c>
      <c r="M20" s="63">
        <v>3.4</v>
      </c>
      <c r="N20" s="63">
        <v>3.3</v>
      </c>
      <c r="O20" s="63">
        <v>2.6</v>
      </c>
      <c r="P20" s="63">
        <v>1.5</v>
      </c>
      <c r="Q20" s="64">
        <f t="shared" si="0"/>
        <v>31.200000000000003</v>
      </c>
      <c r="R20" s="65">
        <v>31</v>
      </c>
      <c r="S20" s="66">
        <f t="shared" si="1"/>
        <v>1.044</v>
      </c>
      <c r="T20" s="66">
        <f t="shared" si="2"/>
        <v>1.6015174879999994</v>
      </c>
      <c r="U20" s="67">
        <f t="shared" si="3"/>
        <v>2656829.429130159</v>
      </c>
      <c r="V20" s="68">
        <f t="shared" si="4"/>
        <v>32066463.97935439</v>
      </c>
      <c r="W20" s="33"/>
    </row>
    <row r="21" spans="1:23" ht="15">
      <c r="A21" s="33"/>
      <c r="B21" s="62">
        <f t="shared" si="5"/>
        <v>16</v>
      </c>
      <c r="C21" s="78" t="s">
        <v>341</v>
      </c>
      <c r="D21" s="79" t="s">
        <v>305</v>
      </c>
      <c r="E21" s="63">
        <v>1.7</v>
      </c>
      <c r="F21" s="63">
        <v>2</v>
      </c>
      <c r="G21" s="63">
        <v>0.9</v>
      </c>
      <c r="H21" s="63">
        <v>1.7</v>
      </c>
      <c r="I21" s="63">
        <v>3.3</v>
      </c>
      <c r="J21" s="63">
        <v>3.4</v>
      </c>
      <c r="K21" s="63">
        <v>2.4</v>
      </c>
      <c r="L21" s="63">
        <v>3.3</v>
      </c>
      <c r="M21" s="63">
        <v>5.5</v>
      </c>
      <c r="N21" s="63">
        <v>3</v>
      </c>
      <c r="O21" s="63">
        <v>1.6</v>
      </c>
      <c r="P21" s="63">
        <v>1.3</v>
      </c>
      <c r="Q21" s="64">
        <f t="shared" si="0"/>
        <v>30.100000000000005</v>
      </c>
      <c r="R21" s="65">
        <v>36</v>
      </c>
      <c r="S21" s="66">
        <f t="shared" si="1"/>
        <v>1.0494999999999999</v>
      </c>
      <c r="T21" s="66">
        <f t="shared" si="2"/>
        <v>1.6307406270000002</v>
      </c>
      <c r="U21" s="67">
        <f t="shared" si="3"/>
        <v>2705309.0094585153</v>
      </c>
      <c r="V21" s="68">
        <f t="shared" si="4"/>
        <v>32651585.741138853</v>
      </c>
      <c r="W21" s="33"/>
    </row>
    <row r="22" spans="1:23" ht="15">
      <c r="A22" s="33"/>
      <c r="B22" s="62">
        <f t="shared" si="5"/>
        <v>17</v>
      </c>
      <c r="C22" s="78" t="s">
        <v>340</v>
      </c>
      <c r="D22" s="79" t="s">
        <v>316</v>
      </c>
      <c r="E22" s="63">
        <v>2.7</v>
      </c>
      <c r="F22" s="63">
        <v>2.6</v>
      </c>
      <c r="G22" s="63">
        <v>2.6</v>
      </c>
      <c r="H22" s="63">
        <v>3.4</v>
      </c>
      <c r="I22" s="63">
        <v>4.8</v>
      </c>
      <c r="J22" s="63">
        <v>3.7</v>
      </c>
      <c r="K22" s="63">
        <v>2.3</v>
      </c>
      <c r="L22" s="63">
        <v>2.4</v>
      </c>
      <c r="M22" s="63">
        <v>4.9</v>
      </c>
      <c r="N22" s="63">
        <v>3.8</v>
      </c>
      <c r="O22" s="63">
        <v>3.3</v>
      </c>
      <c r="P22" s="63">
        <v>2.8</v>
      </c>
      <c r="Q22" s="64">
        <f t="shared" si="0"/>
        <v>39.29999999999999</v>
      </c>
      <c r="R22" s="65">
        <v>30</v>
      </c>
      <c r="S22" s="66">
        <f t="shared" si="1"/>
        <v>1.0035</v>
      </c>
      <c r="T22" s="66">
        <f t="shared" si="2"/>
        <v>1.3973355230000002</v>
      </c>
      <c r="U22" s="67">
        <f t="shared" si="3"/>
        <v>2318102.779203235</v>
      </c>
      <c r="V22" s="68">
        <f t="shared" si="4"/>
        <v>27978220.376043655</v>
      </c>
      <c r="W22" s="33"/>
    </row>
    <row r="23" spans="1:23" ht="15">
      <c r="A23" s="33"/>
      <c r="B23" s="62">
        <f t="shared" si="5"/>
        <v>18</v>
      </c>
      <c r="C23" s="78" t="s">
        <v>115</v>
      </c>
      <c r="D23" s="79" t="s">
        <v>323</v>
      </c>
      <c r="E23" s="63">
        <v>1.8</v>
      </c>
      <c r="F23" s="63">
        <v>2.3</v>
      </c>
      <c r="G23" s="63">
        <v>3.3</v>
      </c>
      <c r="H23" s="63">
        <v>3.9</v>
      </c>
      <c r="I23" s="63">
        <v>5</v>
      </c>
      <c r="J23" s="63">
        <v>3.5</v>
      </c>
      <c r="K23" s="63">
        <v>2.4</v>
      </c>
      <c r="L23" s="63">
        <v>2.3</v>
      </c>
      <c r="M23" s="63">
        <v>3.6</v>
      </c>
      <c r="N23" s="63">
        <v>3.9</v>
      </c>
      <c r="O23" s="63">
        <v>2.4</v>
      </c>
      <c r="P23" s="63">
        <v>1.9</v>
      </c>
      <c r="Q23" s="64">
        <f t="shared" si="0"/>
        <v>36.3</v>
      </c>
      <c r="R23" s="65">
        <v>26</v>
      </c>
      <c r="S23" s="66">
        <f t="shared" si="1"/>
        <v>1.0185</v>
      </c>
      <c r="T23" s="66">
        <f t="shared" si="2"/>
        <v>1.4706986629999999</v>
      </c>
      <c r="U23" s="67">
        <f t="shared" si="3"/>
        <v>2439808.1934905346</v>
      </c>
      <c r="V23" s="68">
        <f t="shared" si="4"/>
        <v>29447137.514850646</v>
      </c>
      <c r="W23" s="33"/>
    </row>
    <row r="24" spans="1:23" ht="15">
      <c r="A24" s="33"/>
      <c r="B24" s="62">
        <f t="shared" si="5"/>
        <v>19</v>
      </c>
      <c r="C24" s="78" t="s">
        <v>337</v>
      </c>
      <c r="D24" s="79" t="s">
        <v>314</v>
      </c>
      <c r="E24" s="63">
        <v>3.1</v>
      </c>
      <c r="F24" s="63">
        <v>3.5</v>
      </c>
      <c r="G24" s="63">
        <v>4.3</v>
      </c>
      <c r="H24" s="63">
        <v>4.3</v>
      </c>
      <c r="I24" s="63">
        <v>4.5</v>
      </c>
      <c r="J24" s="63">
        <v>4.4</v>
      </c>
      <c r="K24" s="63">
        <v>3.8</v>
      </c>
      <c r="L24" s="63">
        <v>3</v>
      </c>
      <c r="M24" s="63">
        <v>3.4</v>
      </c>
      <c r="N24" s="63">
        <v>3.4</v>
      </c>
      <c r="O24" s="63">
        <v>4.6</v>
      </c>
      <c r="P24" s="63">
        <v>4.7</v>
      </c>
      <c r="Q24" s="64">
        <f t="shared" si="0"/>
        <v>47.00000000000001</v>
      </c>
      <c r="R24" s="65">
        <v>25</v>
      </c>
      <c r="S24" s="66">
        <f t="shared" si="1"/>
        <v>0.9649999999999999</v>
      </c>
      <c r="T24" s="66">
        <f t="shared" si="2"/>
        <v>1.2212057999999995</v>
      </c>
      <c r="U24" s="67">
        <f t="shared" si="3"/>
        <v>2025913.2558809991</v>
      </c>
      <c r="V24" s="68">
        <f t="shared" si="4"/>
        <v>24451654.19078999</v>
      </c>
      <c r="W24" s="33"/>
    </row>
    <row r="25" spans="1:23" ht="15">
      <c r="A25" s="33"/>
      <c r="B25" s="62">
        <f t="shared" si="5"/>
        <v>20</v>
      </c>
      <c r="C25" s="78" t="s">
        <v>338</v>
      </c>
      <c r="D25" s="79" t="s">
        <v>321</v>
      </c>
      <c r="E25" s="63">
        <v>4.6</v>
      </c>
      <c r="F25" s="63">
        <v>3.6</v>
      </c>
      <c r="G25" s="63">
        <v>3.6</v>
      </c>
      <c r="H25" s="63">
        <v>3.5</v>
      </c>
      <c r="I25" s="63">
        <v>5.3</v>
      </c>
      <c r="J25" s="63">
        <v>6.1</v>
      </c>
      <c r="K25" s="63">
        <v>4.9</v>
      </c>
      <c r="L25" s="63">
        <v>4.3</v>
      </c>
      <c r="M25" s="63">
        <v>5.9</v>
      </c>
      <c r="N25" s="63">
        <v>4.7</v>
      </c>
      <c r="O25" s="63">
        <v>4.5</v>
      </c>
      <c r="P25" s="63">
        <v>4.8</v>
      </c>
      <c r="Q25" s="64">
        <f t="shared" si="0"/>
        <v>55.79999999999999</v>
      </c>
      <c r="R25" s="65">
        <v>32</v>
      </c>
      <c r="S25" s="66">
        <f t="shared" si="1"/>
        <v>0.921</v>
      </c>
      <c r="T25" s="66">
        <f t="shared" si="2"/>
        <v>1.0413607279999995</v>
      </c>
      <c r="U25" s="67">
        <f t="shared" si="3"/>
        <v>1727560.172911959</v>
      </c>
      <c r="V25" s="68">
        <f t="shared" si="4"/>
        <v>20850697.24441639</v>
      </c>
      <c r="W25" s="33"/>
    </row>
    <row r="26" spans="1:23" ht="15">
      <c r="A26" s="33"/>
      <c r="B26" s="62">
        <f t="shared" si="5"/>
        <v>21</v>
      </c>
      <c r="C26" s="78" t="s">
        <v>346</v>
      </c>
      <c r="D26" s="79" t="s">
        <v>319</v>
      </c>
      <c r="E26" s="63">
        <v>1.4</v>
      </c>
      <c r="F26" s="63">
        <v>1.3</v>
      </c>
      <c r="G26" s="63">
        <v>0.6</v>
      </c>
      <c r="H26" s="63">
        <v>1.3</v>
      </c>
      <c r="I26" s="63">
        <v>2.8</v>
      </c>
      <c r="J26" s="63">
        <v>2.7</v>
      </c>
      <c r="K26" s="63">
        <v>1.7</v>
      </c>
      <c r="L26" s="63">
        <v>2.4</v>
      </c>
      <c r="M26" s="63">
        <v>4.4</v>
      </c>
      <c r="N26" s="63">
        <v>2.6</v>
      </c>
      <c r="O26" s="63">
        <v>1</v>
      </c>
      <c r="P26" s="63">
        <v>1.1</v>
      </c>
      <c r="Q26" s="64">
        <f t="shared" si="0"/>
        <v>23.300000000000004</v>
      </c>
      <c r="R26" s="65">
        <v>38</v>
      </c>
      <c r="S26" s="66">
        <f t="shared" si="1"/>
        <v>1.0835</v>
      </c>
      <c r="T26" s="66">
        <f t="shared" si="2"/>
        <v>1.8193272029999998</v>
      </c>
      <c r="U26" s="67">
        <f t="shared" si="3"/>
        <v>3018163.7667808346</v>
      </c>
      <c r="V26" s="68">
        <f t="shared" si="4"/>
        <v>36427569.888427645</v>
      </c>
      <c r="W26" s="33"/>
    </row>
    <row r="27" spans="1:23" ht="15">
      <c r="A27" s="33"/>
      <c r="B27" s="62">
        <f t="shared" si="5"/>
        <v>22</v>
      </c>
      <c r="C27" s="78" t="s">
        <v>360</v>
      </c>
      <c r="D27" s="79" t="s">
        <v>325</v>
      </c>
      <c r="E27" s="63">
        <v>0.8</v>
      </c>
      <c r="F27" s="63">
        <v>1</v>
      </c>
      <c r="G27" s="63">
        <v>0.5</v>
      </c>
      <c r="H27" s="63">
        <v>1.6</v>
      </c>
      <c r="I27" s="63">
        <v>2.7</v>
      </c>
      <c r="J27" s="63">
        <v>3.1</v>
      </c>
      <c r="K27" s="63">
        <v>1.4</v>
      </c>
      <c r="L27" s="63">
        <v>2.6</v>
      </c>
      <c r="M27" s="63">
        <v>3.3</v>
      </c>
      <c r="N27" s="63">
        <v>2.5</v>
      </c>
      <c r="O27" s="63">
        <v>1.1</v>
      </c>
      <c r="P27" s="63">
        <v>0.9</v>
      </c>
      <c r="Q27" s="64">
        <f t="shared" si="0"/>
        <v>21.5</v>
      </c>
      <c r="R27" s="65">
        <v>31</v>
      </c>
      <c r="S27" s="66">
        <f t="shared" si="1"/>
        <v>1.0925</v>
      </c>
      <c r="T27" s="66">
        <f t="shared" si="2"/>
        <v>1.8715335750000004</v>
      </c>
      <c r="U27" s="67">
        <f t="shared" si="3"/>
        <v>3104771.266578376</v>
      </c>
      <c r="V27" s="68">
        <f t="shared" si="4"/>
        <v>37472874.58211626</v>
      </c>
      <c r="W27" s="33"/>
    </row>
    <row r="28" spans="1:23" ht="15">
      <c r="A28" s="33"/>
      <c r="B28" s="62">
        <f t="shared" si="5"/>
        <v>23</v>
      </c>
      <c r="C28" s="78" t="s">
        <v>339</v>
      </c>
      <c r="D28" s="79" t="s">
        <v>320</v>
      </c>
      <c r="E28" s="63">
        <v>1.3</v>
      </c>
      <c r="F28" s="63">
        <v>1.7</v>
      </c>
      <c r="G28" s="63">
        <v>1.9</v>
      </c>
      <c r="H28" s="63">
        <v>2.6</v>
      </c>
      <c r="I28" s="63">
        <v>3.6</v>
      </c>
      <c r="J28" s="63">
        <v>3.4</v>
      </c>
      <c r="K28" s="63">
        <v>1.7</v>
      </c>
      <c r="L28" s="63">
        <v>2.1</v>
      </c>
      <c r="M28" s="63">
        <v>3.3</v>
      </c>
      <c r="N28" s="63">
        <v>2.9</v>
      </c>
      <c r="O28" s="63">
        <v>1.6</v>
      </c>
      <c r="P28" s="63">
        <v>1.4</v>
      </c>
      <c r="Q28" s="64">
        <f t="shared" si="0"/>
        <v>27.5</v>
      </c>
      <c r="R28" s="65">
        <v>25</v>
      </c>
      <c r="S28" s="66">
        <f t="shared" si="1"/>
        <v>1.0625</v>
      </c>
      <c r="T28" s="66">
        <f t="shared" si="2"/>
        <v>1.7012343749999999</v>
      </c>
      <c r="U28" s="67">
        <f t="shared" si="3"/>
        <v>2822254.2602343746</v>
      </c>
      <c r="V28" s="68">
        <f t="shared" si="4"/>
        <v>34063050.33515625</v>
      </c>
      <c r="W28" s="33"/>
    </row>
    <row r="29" spans="1:23" ht="15">
      <c r="A29" s="33"/>
      <c r="B29" s="62">
        <f t="shared" si="5"/>
        <v>24</v>
      </c>
      <c r="C29" s="78" t="s">
        <v>127</v>
      </c>
      <c r="D29" s="79" t="s">
        <v>317</v>
      </c>
      <c r="E29" s="63">
        <v>0.4</v>
      </c>
      <c r="F29" s="63">
        <v>0.4</v>
      </c>
      <c r="G29" s="63">
        <v>0.3</v>
      </c>
      <c r="H29" s="63">
        <v>0.3</v>
      </c>
      <c r="I29" s="63">
        <v>0.3</v>
      </c>
      <c r="J29" s="63">
        <v>0.7</v>
      </c>
      <c r="K29" s="63">
        <v>1.5</v>
      </c>
      <c r="L29" s="63">
        <v>1.6</v>
      </c>
      <c r="M29" s="63">
        <v>1.7</v>
      </c>
      <c r="N29" s="63">
        <v>0.8</v>
      </c>
      <c r="O29" s="63">
        <v>0.4</v>
      </c>
      <c r="P29" s="63">
        <v>0.6</v>
      </c>
      <c r="Q29" s="64">
        <f t="shared" si="0"/>
        <v>9</v>
      </c>
      <c r="R29" s="65">
        <v>24</v>
      </c>
      <c r="S29" s="66">
        <f t="shared" si="1"/>
        <v>1.155</v>
      </c>
      <c r="T29" s="66">
        <f t="shared" si="2"/>
        <v>2.2604791999999994</v>
      </c>
      <c r="U29" s="67">
        <f t="shared" si="3"/>
        <v>3750010.666443999</v>
      </c>
      <c r="V29" s="68">
        <f t="shared" si="4"/>
        <v>45260557.805959985</v>
      </c>
      <c r="W29" s="33"/>
    </row>
    <row r="30" spans="1:23" ht="15.75" thickBot="1">
      <c r="A30" s="33"/>
      <c r="B30" s="69">
        <f t="shared" si="5"/>
        <v>25</v>
      </c>
      <c r="C30" s="91" t="s">
        <v>96</v>
      </c>
      <c r="D30" s="92" t="s">
        <v>318</v>
      </c>
      <c r="E30" s="70">
        <v>0.5</v>
      </c>
      <c r="F30" s="70">
        <v>0.9</v>
      </c>
      <c r="G30" s="70">
        <v>1.3</v>
      </c>
      <c r="H30" s="70">
        <v>1.5</v>
      </c>
      <c r="I30" s="70">
        <v>3</v>
      </c>
      <c r="J30" s="70">
        <v>3</v>
      </c>
      <c r="K30" s="70">
        <v>1.9</v>
      </c>
      <c r="L30" s="70">
        <v>2.1</v>
      </c>
      <c r="M30" s="70">
        <v>2.8</v>
      </c>
      <c r="N30" s="70">
        <v>2</v>
      </c>
      <c r="O30" s="70">
        <v>1</v>
      </c>
      <c r="P30" s="70">
        <v>0.7</v>
      </c>
      <c r="Q30" s="71">
        <f t="shared" si="0"/>
        <v>20.7</v>
      </c>
      <c r="R30" s="72">
        <v>19</v>
      </c>
      <c r="S30" s="73">
        <f t="shared" si="1"/>
        <v>1.0965</v>
      </c>
      <c r="T30" s="73">
        <f t="shared" si="2"/>
        <v>1.8950436229999998</v>
      </c>
      <c r="U30" s="74">
        <f t="shared" si="3"/>
        <v>3143773.1431577345</v>
      </c>
      <c r="V30" s="75">
        <f t="shared" si="4"/>
        <v>37943605.693698645</v>
      </c>
      <c r="W30" s="33"/>
    </row>
    <row r="31" spans="1:23" ht="15">
      <c r="A31" s="33"/>
      <c r="B31" s="33"/>
      <c r="C31" s="33"/>
      <c r="D31" s="33"/>
      <c r="E31" s="33"/>
      <c r="F31" s="33"/>
      <c r="G31" s="33"/>
      <c r="H31" s="33"/>
      <c r="I31" s="33"/>
      <c r="J31" s="33"/>
      <c r="K31" s="33"/>
      <c r="L31" s="33"/>
      <c r="M31" s="33"/>
      <c r="N31" s="33"/>
      <c r="O31" s="33"/>
      <c r="P31" s="33"/>
      <c r="Q31" s="33"/>
      <c r="R31" s="33"/>
      <c r="S31" s="33"/>
      <c r="T31" s="33"/>
      <c r="U31" s="33"/>
      <c r="V31" s="33"/>
      <c r="W31" s="33"/>
    </row>
  </sheetData>
  <sheetProtection sheet="1" objects="1" scenarios="1"/>
  <printOptions/>
  <pageMargins left="0.61" right="0.45" top="0.75" bottom="0.47" header="0.3" footer="0.3"/>
  <pageSetup fitToHeight="1" fitToWidth="1" horizontalDpi="1200" verticalDpi="1200" orientation="portrait" r:id="rId1"/>
</worksheet>
</file>

<file path=xl/worksheets/sheet6.xml><?xml version="1.0" encoding="utf-8"?>
<worksheet xmlns="http://schemas.openxmlformats.org/spreadsheetml/2006/main" xmlns:r="http://schemas.openxmlformats.org/officeDocument/2006/relationships">
  <sheetPr codeName="Sheet4"/>
  <dimension ref="C2:N67"/>
  <sheetViews>
    <sheetView zoomScalePageLayoutView="0" workbookViewId="0" topLeftCell="A1">
      <selection activeCell="I69" sqref="I69"/>
    </sheetView>
  </sheetViews>
  <sheetFormatPr defaultColWidth="9.140625" defaultRowHeight="15"/>
  <cols>
    <col min="4" max="4" width="13.8515625" style="0" bestFit="1" customWidth="1"/>
    <col min="7" max="7" width="11.421875" style="0" bestFit="1" customWidth="1"/>
    <col min="10" max="10" width="13.28125" style="0" bestFit="1" customWidth="1"/>
    <col min="13" max="13" width="13.57421875" style="0" bestFit="1" customWidth="1"/>
  </cols>
  <sheetData>
    <row r="2" spans="3:14" ht="15">
      <c r="C2" s="304" t="s">
        <v>1</v>
      </c>
      <c r="D2" s="304"/>
      <c r="E2" s="305" t="s">
        <v>7</v>
      </c>
      <c r="F2" s="303" t="s">
        <v>1</v>
      </c>
      <c r="G2" s="304"/>
      <c r="H2" s="305" t="s">
        <v>7</v>
      </c>
      <c r="I2" s="303" t="s">
        <v>1</v>
      </c>
      <c r="J2" s="304"/>
      <c r="K2" s="305" t="s">
        <v>7</v>
      </c>
      <c r="L2" s="303" t="s">
        <v>1</v>
      </c>
      <c r="M2" s="304"/>
      <c r="N2" s="304" t="s">
        <v>7</v>
      </c>
    </row>
    <row r="3" spans="3:14" ht="15">
      <c r="C3" s="11" t="s">
        <v>57</v>
      </c>
      <c r="D3" s="11" t="s">
        <v>58</v>
      </c>
      <c r="E3" s="305"/>
      <c r="F3" s="12" t="s">
        <v>57</v>
      </c>
      <c r="G3" s="11" t="s">
        <v>58</v>
      </c>
      <c r="H3" s="305"/>
      <c r="I3" s="12" t="s">
        <v>57</v>
      </c>
      <c r="J3" s="11" t="s">
        <v>58</v>
      </c>
      <c r="K3" s="305"/>
      <c r="L3" s="12" t="s">
        <v>57</v>
      </c>
      <c r="M3" s="11" t="s">
        <v>58</v>
      </c>
      <c r="N3" s="304"/>
    </row>
    <row r="4" spans="3:14" ht="15">
      <c r="C4" s="8">
        <v>1</v>
      </c>
      <c r="D4" s="8" t="s">
        <v>59</v>
      </c>
      <c r="E4" s="10" t="s">
        <v>302</v>
      </c>
      <c r="F4" s="9">
        <v>65</v>
      </c>
      <c r="G4" s="8" t="s">
        <v>172</v>
      </c>
      <c r="H4" s="10" t="s">
        <v>318</v>
      </c>
      <c r="I4" s="9">
        <v>129</v>
      </c>
      <c r="J4" s="8" t="s">
        <v>150</v>
      </c>
      <c r="K4" s="10" t="s">
        <v>305</v>
      </c>
      <c r="L4" s="9">
        <v>192</v>
      </c>
      <c r="M4" s="8" t="s">
        <v>246</v>
      </c>
      <c r="N4" s="8" t="s">
        <v>322</v>
      </c>
    </row>
    <row r="5" spans="3:14" ht="15">
      <c r="C5" s="8">
        <v>2</v>
      </c>
      <c r="D5" s="8" t="s">
        <v>60</v>
      </c>
      <c r="E5" s="10" t="s">
        <v>303</v>
      </c>
      <c r="F5" s="9">
        <v>66</v>
      </c>
      <c r="G5" s="8" t="s">
        <v>121</v>
      </c>
      <c r="H5" s="10" t="s">
        <v>319</v>
      </c>
      <c r="I5" s="9">
        <v>130</v>
      </c>
      <c r="J5" s="8" t="s">
        <v>204</v>
      </c>
      <c r="K5" s="10" t="s">
        <v>323</v>
      </c>
      <c r="L5" s="9">
        <v>193</v>
      </c>
      <c r="M5" s="8" t="s">
        <v>247</v>
      </c>
      <c r="N5" s="8" t="s">
        <v>322</v>
      </c>
    </row>
    <row r="6" spans="3:14" ht="15">
      <c r="C6" s="8">
        <v>3</v>
      </c>
      <c r="D6" s="8" t="s">
        <v>61</v>
      </c>
      <c r="E6" s="10" t="s">
        <v>304</v>
      </c>
      <c r="F6" s="9">
        <v>67</v>
      </c>
      <c r="G6" s="8" t="s">
        <v>122</v>
      </c>
      <c r="H6" s="10" t="s">
        <v>325</v>
      </c>
      <c r="I6" s="9">
        <v>131</v>
      </c>
      <c r="J6" s="8" t="s">
        <v>205</v>
      </c>
      <c r="K6" s="10" t="s">
        <v>308</v>
      </c>
      <c r="L6" s="9">
        <v>194</v>
      </c>
      <c r="M6" s="8" t="s">
        <v>248</v>
      </c>
      <c r="N6" s="8" t="s">
        <v>324</v>
      </c>
    </row>
    <row r="7" spans="3:14" ht="15">
      <c r="C7" s="8">
        <v>4</v>
      </c>
      <c r="D7" s="8" t="s">
        <v>62</v>
      </c>
      <c r="E7" s="10" t="s">
        <v>305</v>
      </c>
      <c r="F7" s="9">
        <v>68</v>
      </c>
      <c r="G7" s="8" t="s">
        <v>123</v>
      </c>
      <c r="H7" s="10" t="s">
        <v>320</v>
      </c>
      <c r="I7" s="9">
        <v>66</v>
      </c>
      <c r="J7" s="8" t="s">
        <v>121</v>
      </c>
      <c r="K7" s="10" t="s">
        <v>319</v>
      </c>
      <c r="L7" s="9">
        <v>195</v>
      </c>
      <c r="M7" s="8" t="s">
        <v>249</v>
      </c>
      <c r="N7" s="8" t="s">
        <v>303</v>
      </c>
    </row>
    <row r="8" spans="3:14" ht="15">
      <c r="C8" s="8">
        <v>5</v>
      </c>
      <c r="D8" s="8" t="s">
        <v>63</v>
      </c>
      <c r="E8" s="10" t="s">
        <v>306</v>
      </c>
      <c r="F8" s="9">
        <v>69</v>
      </c>
      <c r="G8" s="8" t="s">
        <v>124</v>
      </c>
      <c r="H8" s="10" t="s">
        <v>303</v>
      </c>
      <c r="I8" s="9">
        <v>132</v>
      </c>
      <c r="J8" s="8" t="s">
        <v>206</v>
      </c>
      <c r="K8" s="10" t="s">
        <v>313</v>
      </c>
      <c r="L8" s="9">
        <v>196</v>
      </c>
      <c r="M8" s="8" t="s">
        <v>250</v>
      </c>
      <c r="N8" s="8" t="s">
        <v>305</v>
      </c>
    </row>
    <row r="9" spans="3:14" ht="15">
      <c r="C9" s="8">
        <v>6</v>
      </c>
      <c r="D9" s="8" t="s">
        <v>64</v>
      </c>
      <c r="E9" s="10" t="s">
        <v>307</v>
      </c>
      <c r="F9" s="9">
        <v>70</v>
      </c>
      <c r="G9" s="8" t="s">
        <v>125</v>
      </c>
      <c r="H9" s="10" t="s">
        <v>322</v>
      </c>
      <c r="I9" s="9">
        <v>133</v>
      </c>
      <c r="J9" s="8" t="s">
        <v>151</v>
      </c>
      <c r="K9" s="10" t="s">
        <v>308</v>
      </c>
      <c r="L9" s="9">
        <v>197</v>
      </c>
      <c r="M9" s="8" t="s">
        <v>251</v>
      </c>
      <c r="N9" s="8" t="s">
        <v>307</v>
      </c>
    </row>
    <row r="10" spans="3:14" ht="15">
      <c r="C10" s="8">
        <v>7</v>
      </c>
      <c r="D10" s="8" t="s">
        <v>65</v>
      </c>
      <c r="E10" s="10" t="s">
        <v>308</v>
      </c>
      <c r="F10" s="9">
        <v>71</v>
      </c>
      <c r="G10" s="8" t="s">
        <v>126</v>
      </c>
      <c r="H10" s="10" t="s">
        <v>323</v>
      </c>
      <c r="I10" s="9">
        <v>134</v>
      </c>
      <c r="J10" s="8" t="s">
        <v>207</v>
      </c>
      <c r="K10" s="10" t="s">
        <v>322</v>
      </c>
      <c r="L10" s="9">
        <v>198</v>
      </c>
      <c r="M10" s="8" t="s">
        <v>252</v>
      </c>
      <c r="N10" s="8" t="s">
        <v>316</v>
      </c>
    </row>
    <row r="11" spans="3:14" ht="15">
      <c r="C11" s="8">
        <v>8</v>
      </c>
      <c r="D11" s="8" t="s">
        <v>66</v>
      </c>
      <c r="E11" s="10" t="s">
        <v>309</v>
      </c>
      <c r="F11" s="9">
        <v>72</v>
      </c>
      <c r="G11" s="8" t="s">
        <v>127</v>
      </c>
      <c r="H11" s="10" t="s">
        <v>317</v>
      </c>
      <c r="I11" s="9">
        <v>135</v>
      </c>
      <c r="J11" s="8" t="s">
        <v>152</v>
      </c>
      <c r="K11" s="10" t="s">
        <v>318</v>
      </c>
      <c r="L11" s="9">
        <v>199</v>
      </c>
      <c r="M11" s="8" t="s">
        <v>253</v>
      </c>
      <c r="N11" s="8" t="s">
        <v>323</v>
      </c>
    </row>
    <row r="12" spans="3:14" ht="15">
      <c r="C12" s="8">
        <v>9</v>
      </c>
      <c r="D12" s="8" t="s">
        <v>67</v>
      </c>
      <c r="E12" s="10" t="s">
        <v>310</v>
      </c>
      <c r="F12" s="9">
        <v>73</v>
      </c>
      <c r="G12" s="8" t="s">
        <v>173</v>
      </c>
      <c r="H12" s="10" t="s">
        <v>332</v>
      </c>
      <c r="I12" s="9">
        <v>136</v>
      </c>
      <c r="J12" s="8" t="s">
        <v>208</v>
      </c>
      <c r="K12" s="10" t="s">
        <v>325</v>
      </c>
      <c r="L12" s="9">
        <v>200</v>
      </c>
      <c r="M12" s="8" t="s">
        <v>254</v>
      </c>
      <c r="N12" s="8" t="s">
        <v>322</v>
      </c>
    </row>
    <row r="13" spans="3:14" ht="15">
      <c r="C13" s="8">
        <v>10</v>
      </c>
      <c r="D13" s="8" t="s">
        <v>68</v>
      </c>
      <c r="E13" s="10" t="s">
        <v>308</v>
      </c>
      <c r="F13" s="9">
        <v>74</v>
      </c>
      <c r="G13" s="8" t="s">
        <v>128</v>
      </c>
      <c r="H13" s="10" t="s">
        <v>312</v>
      </c>
      <c r="I13" s="9">
        <v>137</v>
      </c>
      <c r="J13" s="8" t="s">
        <v>209</v>
      </c>
      <c r="K13" s="10" t="s">
        <v>305</v>
      </c>
      <c r="L13" s="9">
        <v>201</v>
      </c>
      <c r="M13" s="8" t="s">
        <v>255</v>
      </c>
      <c r="N13" s="8" t="s">
        <v>302</v>
      </c>
    </row>
    <row r="14" spans="3:14" ht="15">
      <c r="C14" s="8">
        <v>11</v>
      </c>
      <c r="D14" s="8" t="s">
        <v>69</v>
      </c>
      <c r="E14" s="10" t="s">
        <v>311</v>
      </c>
      <c r="F14" s="9">
        <v>75</v>
      </c>
      <c r="G14" s="8" t="s">
        <v>174</v>
      </c>
      <c r="H14" s="10" t="s">
        <v>324</v>
      </c>
      <c r="I14" s="9">
        <v>138</v>
      </c>
      <c r="J14" s="8" t="s">
        <v>153</v>
      </c>
      <c r="K14" s="10" t="s">
        <v>318</v>
      </c>
      <c r="L14" s="9">
        <v>202</v>
      </c>
      <c r="M14" s="8" t="s">
        <v>256</v>
      </c>
      <c r="N14" s="8" t="s">
        <v>304</v>
      </c>
    </row>
    <row r="15" spans="3:14" ht="15">
      <c r="C15" s="8">
        <v>12</v>
      </c>
      <c r="D15" s="8" t="s">
        <v>70</v>
      </c>
      <c r="E15" s="10" t="s">
        <v>306</v>
      </c>
      <c r="F15" s="9">
        <v>76</v>
      </c>
      <c r="G15" s="8" t="s">
        <v>129</v>
      </c>
      <c r="H15" s="10" t="s">
        <v>309</v>
      </c>
      <c r="I15" s="9">
        <v>139</v>
      </c>
      <c r="J15" s="8" t="s">
        <v>154</v>
      </c>
      <c r="K15" s="10" t="s">
        <v>324</v>
      </c>
      <c r="L15" s="9">
        <v>203</v>
      </c>
      <c r="M15" s="8" t="s">
        <v>404</v>
      </c>
      <c r="N15" s="8" t="s">
        <v>304</v>
      </c>
    </row>
    <row r="16" spans="3:14" ht="15">
      <c r="C16" s="8">
        <v>13</v>
      </c>
      <c r="D16" s="8" t="s">
        <v>71</v>
      </c>
      <c r="E16" s="10" t="s">
        <v>305</v>
      </c>
      <c r="F16" s="9">
        <v>77</v>
      </c>
      <c r="G16" s="8" t="s">
        <v>175</v>
      </c>
      <c r="H16" s="10" t="s">
        <v>313</v>
      </c>
      <c r="I16" s="9">
        <v>140</v>
      </c>
      <c r="J16" s="8" t="s">
        <v>210</v>
      </c>
      <c r="K16" s="10" t="s">
        <v>310</v>
      </c>
      <c r="L16" s="9">
        <v>204</v>
      </c>
      <c r="M16" s="8" t="s">
        <v>405</v>
      </c>
      <c r="N16" s="8" t="s">
        <v>304</v>
      </c>
    </row>
    <row r="17" spans="3:14" ht="15">
      <c r="C17" s="8">
        <v>14</v>
      </c>
      <c r="D17" s="8" t="s">
        <v>72</v>
      </c>
      <c r="E17" s="10" t="s">
        <v>312</v>
      </c>
      <c r="F17" s="9">
        <v>78</v>
      </c>
      <c r="G17" s="8" t="s">
        <v>130</v>
      </c>
      <c r="H17" s="10" t="s">
        <v>310</v>
      </c>
      <c r="I17" s="9">
        <v>141</v>
      </c>
      <c r="J17" s="8" t="s">
        <v>211</v>
      </c>
      <c r="K17" s="10" t="s">
        <v>320</v>
      </c>
      <c r="L17" s="9">
        <v>205</v>
      </c>
      <c r="M17" s="8" t="s">
        <v>406</v>
      </c>
      <c r="N17" s="8" t="s">
        <v>305</v>
      </c>
    </row>
    <row r="18" spans="3:14" ht="15">
      <c r="C18" s="8">
        <v>15</v>
      </c>
      <c r="D18" s="8" t="s">
        <v>73</v>
      </c>
      <c r="E18" s="10" t="s">
        <v>308</v>
      </c>
      <c r="F18" s="9">
        <v>79</v>
      </c>
      <c r="G18" s="8" t="s">
        <v>176</v>
      </c>
      <c r="H18" s="10" t="s">
        <v>318</v>
      </c>
      <c r="I18" s="9">
        <v>142</v>
      </c>
      <c r="J18" s="8" t="s">
        <v>212</v>
      </c>
      <c r="K18" s="10" t="s">
        <v>325</v>
      </c>
      <c r="L18" s="9">
        <v>206</v>
      </c>
      <c r="M18" s="8" t="s">
        <v>407</v>
      </c>
      <c r="N18" s="8" t="s">
        <v>320</v>
      </c>
    </row>
    <row r="19" spans="3:14" ht="15">
      <c r="C19" s="8">
        <v>16</v>
      </c>
      <c r="D19" s="8" t="s">
        <v>74</v>
      </c>
      <c r="E19" s="10" t="s">
        <v>311</v>
      </c>
      <c r="F19" s="9">
        <v>80</v>
      </c>
      <c r="G19" s="8" t="s">
        <v>177</v>
      </c>
      <c r="H19" s="10" t="s">
        <v>315</v>
      </c>
      <c r="I19" s="9">
        <v>143</v>
      </c>
      <c r="J19" s="8" t="s">
        <v>213</v>
      </c>
      <c r="K19" s="10" t="s">
        <v>309</v>
      </c>
      <c r="L19" s="9">
        <v>207</v>
      </c>
      <c r="M19" s="8" t="s">
        <v>257</v>
      </c>
      <c r="N19" s="8" t="s">
        <v>322</v>
      </c>
    </row>
    <row r="20" spans="3:14" ht="15">
      <c r="C20" s="8">
        <v>17</v>
      </c>
      <c r="D20" s="8" t="s">
        <v>75</v>
      </c>
      <c r="E20" s="10" t="s">
        <v>313</v>
      </c>
      <c r="F20" s="9">
        <v>81</v>
      </c>
      <c r="G20" s="8" t="s">
        <v>131</v>
      </c>
      <c r="H20" s="10" t="s">
        <v>324</v>
      </c>
      <c r="I20" s="9">
        <v>144</v>
      </c>
      <c r="J20" s="8" t="s">
        <v>214</v>
      </c>
      <c r="K20" s="10" t="s">
        <v>311</v>
      </c>
      <c r="L20" s="9">
        <v>208</v>
      </c>
      <c r="M20" s="8" t="s">
        <v>258</v>
      </c>
      <c r="N20" s="8" t="s">
        <v>313</v>
      </c>
    </row>
    <row r="21" spans="3:14" ht="15">
      <c r="C21" s="8">
        <v>18</v>
      </c>
      <c r="D21" s="8" t="s">
        <v>76</v>
      </c>
      <c r="E21" s="10" t="s">
        <v>312</v>
      </c>
      <c r="F21" s="9">
        <v>82</v>
      </c>
      <c r="G21" s="8" t="s">
        <v>178</v>
      </c>
      <c r="H21" s="10" t="s">
        <v>316</v>
      </c>
      <c r="I21" s="9">
        <v>145</v>
      </c>
      <c r="J21" s="8" t="s">
        <v>215</v>
      </c>
      <c r="K21" s="10" t="s">
        <v>316</v>
      </c>
      <c r="L21" s="9">
        <v>209</v>
      </c>
      <c r="M21" s="8" t="s">
        <v>259</v>
      </c>
      <c r="N21" s="8" t="s">
        <v>313</v>
      </c>
    </row>
    <row r="22" spans="3:14" ht="15">
      <c r="C22" s="8">
        <v>19</v>
      </c>
      <c r="D22" s="8" t="s">
        <v>77</v>
      </c>
      <c r="E22" s="10" t="s">
        <v>314</v>
      </c>
      <c r="F22" s="9">
        <v>83</v>
      </c>
      <c r="G22" s="8" t="s">
        <v>179</v>
      </c>
      <c r="H22" s="10" t="s">
        <v>308</v>
      </c>
      <c r="I22" s="9">
        <v>146</v>
      </c>
      <c r="J22" s="8" t="s">
        <v>216</v>
      </c>
      <c r="K22" s="10" t="s">
        <v>321</v>
      </c>
      <c r="L22" s="9">
        <v>210</v>
      </c>
      <c r="M22" s="8" t="s">
        <v>260</v>
      </c>
      <c r="N22" s="8" t="s">
        <v>304</v>
      </c>
    </row>
    <row r="23" spans="3:14" ht="15">
      <c r="C23" s="8">
        <v>20</v>
      </c>
      <c r="D23" s="8" t="s">
        <v>78</v>
      </c>
      <c r="E23" s="10" t="s">
        <v>315</v>
      </c>
      <c r="F23" s="9">
        <v>84</v>
      </c>
      <c r="G23" s="8" t="s">
        <v>180</v>
      </c>
      <c r="H23" s="10" t="s">
        <v>310</v>
      </c>
      <c r="I23" s="9">
        <v>147</v>
      </c>
      <c r="J23" s="8" t="s">
        <v>217</v>
      </c>
      <c r="K23" s="10" t="s">
        <v>312</v>
      </c>
      <c r="L23" s="9">
        <v>211</v>
      </c>
      <c r="M23" s="8" t="s">
        <v>261</v>
      </c>
      <c r="N23" s="8" t="s">
        <v>307</v>
      </c>
    </row>
    <row r="24" spans="3:14" ht="15">
      <c r="C24" s="8">
        <v>21</v>
      </c>
      <c r="D24" s="8" t="s">
        <v>79</v>
      </c>
      <c r="E24" s="10" t="s">
        <v>316</v>
      </c>
      <c r="F24" s="9">
        <v>85</v>
      </c>
      <c r="G24" s="8" t="s">
        <v>132</v>
      </c>
      <c r="H24" s="10" t="s">
        <v>315</v>
      </c>
      <c r="I24" s="9">
        <v>148</v>
      </c>
      <c r="J24" s="8" t="s">
        <v>218</v>
      </c>
      <c r="K24" s="10" t="s">
        <v>307</v>
      </c>
      <c r="L24" s="9">
        <v>212</v>
      </c>
      <c r="M24" s="8" t="s">
        <v>262</v>
      </c>
      <c r="N24" s="8" t="s">
        <v>302</v>
      </c>
    </row>
    <row r="25" spans="3:14" ht="15">
      <c r="C25" s="8">
        <v>22</v>
      </c>
      <c r="D25" s="8" t="s">
        <v>80</v>
      </c>
      <c r="E25" s="10" t="s">
        <v>317</v>
      </c>
      <c r="F25" s="9">
        <v>86</v>
      </c>
      <c r="G25" s="8" t="s">
        <v>181</v>
      </c>
      <c r="H25" s="10" t="s">
        <v>310</v>
      </c>
      <c r="I25" s="9">
        <v>149</v>
      </c>
      <c r="J25" s="8" t="s">
        <v>219</v>
      </c>
      <c r="K25" s="10" t="s">
        <v>305</v>
      </c>
      <c r="L25" s="9">
        <v>213</v>
      </c>
      <c r="M25" s="8" t="s">
        <v>263</v>
      </c>
      <c r="N25" s="8" t="s">
        <v>332</v>
      </c>
    </row>
    <row r="26" spans="3:14" ht="15">
      <c r="C26" s="8">
        <v>23</v>
      </c>
      <c r="D26" s="8" t="s">
        <v>81</v>
      </c>
      <c r="E26" s="10" t="s">
        <v>318</v>
      </c>
      <c r="F26" s="9">
        <v>87</v>
      </c>
      <c r="G26" s="8" t="s">
        <v>133</v>
      </c>
      <c r="H26" s="10" t="s">
        <v>311</v>
      </c>
      <c r="I26" s="9">
        <v>150</v>
      </c>
      <c r="J26" s="8" t="s">
        <v>220</v>
      </c>
      <c r="K26" s="10" t="s">
        <v>311</v>
      </c>
      <c r="L26" s="9">
        <v>214</v>
      </c>
      <c r="M26" s="8" t="s">
        <v>264</v>
      </c>
      <c r="N26" s="8" t="s">
        <v>319</v>
      </c>
    </row>
    <row r="27" spans="3:14" ht="15">
      <c r="C27" s="8">
        <v>24</v>
      </c>
      <c r="D27" s="8" t="s">
        <v>82</v>
      </c>
      <c r="E27" s="10" t="s">
        <v>319</v>
      </c>
      <c r="F27" s="9">
        <v>88</v>
      </c>
      <c r="G27" s="8" t="s">
        <v>182</v>
      </c>
      <c r="H27" s="10" t="s">
        <v>322</v>
      </c>
      <c r="I27" s="9">
        <v>151</v>
      </c>
      <c r="J27" s="8" t="s">
        <v>155</v>
      </c>
      <c r="K27" s="10" t="s">
        <v>303</v>
      </c>
      <c r="L27" s="9">
        <v>215</v>
      </c>
      <c r="M27" s="8" t="s">
        <v>265</v>
      </c>
      <c r="N27" s="8" t="s">
        <v>320</v>
      </c>
    </row>
    <row r="28" spans="3:14" ht="15">
      <c r="C28" s="8">
        <v>25</v>
      </c>
      <c r="D28" s="8" t="s">
        <v>83</v>
      </c>
      <c r="E28" s="10" t="s">
        <v>320</v>
      </c>
      <c r="F28" s="9">
        <v>89</v>
      </c>
      <c r="G28" s="8" t="s">
        <v>183</v>
      </c>
      <c r="H28" s="10" t="s">
        <v>305</v>
      </c>
      <c r="I28" s="9">
        <v>152</v>
      </c>
      <c r="J28" s="8" t="s">
        <v>156</v>
      </c>
      <c r="K28" s="10" t="s">
        <v>310</v>
      </c>
      <c r="L28" s="9">
        <v>216</v>
      </c>
      <c r="M28" s="8" t="s">
        <v>266</v>
      </c>
      <c r="N28" s="8" t="s">
        <v>322</v>
      </c>
    </row>
    <row r="29" spans="3:14" ht="15">
      <c r="C29" s="8">
        <v>26</v>
      </c>
      <c r="D29" s="8" t="s">
        <v>84</v>
      </c>
      <c r="E29" s="10" t="s">
        <v>316</v>
      </c>
      <c r="F29" s="9">
        <v>90</v>
      </c>
      <c r="G29" s="8" t="s">
        <v>184</v>
      </c>
      <c r="H29" s="10" t="s">
        <v>309</v>
      </c>
      <c r="I29" s="9">
        <v>153</v>
      </c>
      <c r="J29" s="8" t="s">
        <v>221</v>
      </c>
      <c r="K29" s="10" t="s">
        <v>310</v>
      </c>
      <c r="L29" s="9">
        <v>217</v>
      </c>
      <c r="M29" s="8" t="s">
        <v>267</v>
      </c>
      <c r="N29" s="8" t="s">
        <v>313</v>
      </c>
    </row>
    <row r="30" spans="3:14" ht="15">
      <c r="C30" s="8">
        <v>27</v>
      </c>
      <c r="D30" s="8" t="s">
        <v>85</v>
      </c>
      <c r="E30" s="10" t="s">
        <v>311</v>
      </c>
      <c r="F30" s="9">
        <v>91</v>
      </c>
      <c r="G30" s="8" t="s">
        <v>185</v>
      </c>
      <c r="H30" s="10" t="s">
        <v>307</v>
      </c>
      <c r="I30" s="9">
        <v>154</v>
      </c>
      <c r="J30" s="8" t="s">
        <v>222</v>
      </c>
      <c r="K30" s="10" t="s">
        <v>316</v>
      </c>
      <c r="L30" s="9">
        <v>218</v>
      </c>
      <c r="M30" s="8" t="s">
        <v>268</v>
      </c>
      <c r="N30" s="8" t="s">
        <v>322</v>
      </c>
    </row>
    <row r="31" spans="3:14" ht="15">
      <c r="C31" s="8">
        <v>28</v>
      </c>
      <c r="D31" s="8" t="s">
        <v>86</v>
      </c>
      <c r="E31" s="10" t="s">
        <v>311</v>
      </c>
      <c r="F31" s="9">
        <v>92</v>
      </c>
      <c r="G31" s="8" t="s">
        <v>134</v>
      </c>
      <c r="H31" s="10" t="s">
        <v>324</v>
      </c>
      <c r="I31" s="9">
        <v>155</v>
      </c>
      <c r="J31" s="8" t="s">
        <v>223</v>
      </c>
      <c r="K31" s="10" t="s">
        <v>314</v>
      </c>
      <c r="L31" s="9">
        <v>219</v>
      </c>
      <c r="M31" s="8" t="s">
        <v>269</v>
      </c>
      <c r="N31" s="8" t="s">
        <v>310</v>
      </c>
    </row>
    <row r="32" spans="3:14" ht="15">
      <c r="C32" s="8">
        <v>29</v>
      </c>
      <c r="D32" s="8" t="s">
        <v>87</v>
      </c>
      <c r="E32" s="10" t="s">
        <v>309</v>
      </c>
      <c r="F32" s="9">
        <v>93</v>
      </c>
      <c r="G32" s="8" t="s">
        <v>135</v>
      </c>
      <c r="H32" s="10" t="s">
        <v>302</v>
      </c>
      <c r="I32" s="9">
        <v>156</v>
      </c>
      <c r="J32" s="8" t="s">
        <v>157</v>
      </c>
      <c r="K32" s="10" t="s">
        <v>303</v>
      </c>
      <c r="L32" s="9">
        <v>220</v>
      </c>
      <c r="M32" s="8" t="s">
        <v>270</v>
      </c>
      <c r="N32" s="8" t="s">
        <v>332</v>
      </c>
    </row>
    <row r="33" spans="3:14" ht="15">
      <c r="C33" s="8">
        <v>30</v>
      </c>
      <c r="D33" s="8" t="s">
        <v>88</v>
      </c>
      <c r="E33" s="10" t="s">
        <v>313</v>
      </c>
      <c r="F33" s="9">
        <v>94</v>
      </c>
      <c r="G33" s="8" t="s">
        <v>186</v>
      </c>
      <c r="H33" s="10" t="s">
        <v>316</v>
      </c>
      <c r="I33" s="9">
        <v>157</v>
      </c>
      <c r="J33" s="8" t="s">
        <v>224</v>
      </c>
      <c r="K33" s="10" t="s">
        <v>311</v>
      </c>
      <c r="L33" s="9">
        <v>221</v>
      </c>
      <c r="M33" s="8" t="s">
        <v>271</v>
      </c>
      <c r="N33" s="8" t="s">
        <v>313</v>
      </c>
    </row>
    <row r="34" spans="3:14" ht="15">
      <c r="C34" s="8">
        <v>31</v>
      </c>
      <c r="D34" s="8" t="s">
        <v>89</v>
      </c>
      <c r="E34" s="10" t="s">
        <v>319</v>
      </c>
      <c r="F34" s="9">
        <v>95</v>
      </c>
      <c r="G34" s="8" t="s">
        <v>136</v>
      </c>
      <c r="H34" s="10" t="s">
        <v>308</v>
      </c>
      <c r="I34" s="9">
        <v>158</v>
      </c>
      <c r="J34" s="8" t="s">
        <v>225</v>
      </c>
      <c r="K34" s="10" t="s">
        <v>309</v>
      </c>
      <c r="L34" s="9">
        <v>222</v>
      </c>
      <c r="M34" s="8" t="s">
        <v>272</v>
      </c>
      <c r="N34" s="8" t="s">
        <v>303</v>
      </c>
    </row>
    <row r="35" spans="3:14" ht="15">
      <c r="C35" s="8">
        <v>32</v>
      </c>
      <c r="D35" s="8" t="s">
        <v>90</v>
      </c>
      <c r="E35" s="10" t="s">
        <v>314</v>
      </c>
      <c r="F35" s="9">
        <v>96</v>
      </c>
      <c r="G35" s="8" t="s">
        <v>137</v>
      </c>
      <c r="H35" s="10" t="s">
        <v>310</v>
      </c>
      <c r="I35" s="9">
        <v>159</v>
      </c>
      <c r="J35" s="8" t="s">
        <v>226</v>
      </c>
      <c r="K35" s="10" t="s">
        <v>325</v>
      </c>
      <c r="L35" s="9">
        <v>223</v>
      </c>
      <c r="M35" s="8" t="s">
        <v>273</v>
      </c>
      <c r="N35" s="8" t="s">
        <v>310</v>
      </c>
    </row>
    <row r="36" spans="3:14" ht="15">
      <c r="C36" s="8">
        <v>33</v>
      </c>
      <c r="D36" s="8" t="s">
        <v>91</v>
      </c>
      <c r="E36" s="10" t="s">
        <v>307</v>
      </c>
      <c r="F36" s="9">
        <v>97</v>
      </c>
      <c r="G36" s="8" t="s">
        <v>187</v>
      </c>
      <c r="H36" s="10" t="s">
        <v>318</v>
      </c>
      <c r="I36" s="9">
        <v>160</v>
      </c>
      <c r="J36" s="8" t="s">
        <v>227</v>
      </c>
      <c r="K36" s="10" t="s">
        <v>320</v>
      </c>
      <c r="L36" s="9">
        <v>224</v>
      </c>
      <c r="M36" s="8" t="s">
        <v>274</v>
      </c>
      <c r="N36" s="8" t="s">
        <v>306</v>
      </c>
    </row>
    <row r="37" spans="3:14" ht="15">
      <c r="C37" s="8">
        <v>34</v>
      </c>
      <c r="D37" s="8" t="s">
        <v>92</v>
      </c>
      <c r="E37" s="10" t="s">
        <v>314</v>
      </c>
      <c r="F37" s="9">
        <v>98</v>
      </c>
      <c r="G37" s="8" t="s">
        <v>188</v>
      </c>
      <c r="H37" s="10" t="s">
        <v>312</v>
      </c>
      <c r="I37" s="9">
        <v>161</v>
      </c>
      <c r="J37" s="8" t="s">
        <v>158</v>
      </c>
      <c r="K37" s="10" t="s">
        <v>312</v>
      </c>
      <c r="L37" s="9">
        <v>225</v>
      </c>
      <c r="M37" s="8" t="s">
        <v>275</v>
      </c>
      <c r="N37" s="8" t="s">
        <v>314</v>
      </c>
    </row>
    <row r="38" spans="3:14" ht="15">
      <c r="C38" s="8">
        <v>35</v>
      </c>
      <c r="D38" s="8" t="s">
        <v>93</v>
      </c>
      <c r="E38" s="10" t="s">
        <v>310</v>
      </c>
      <c r="F38" s="9">
        <v>99</v>
      </c>
      <c r="G38" s="8" t="s">
        <v>189</v>
      </c>
      <c r="H38" s="10" t="s">
        <v>307</v>
      </c>
      <c r="I38" s="9">
        <v>162</v>
      </c>
      <c r="J38" s="8" t="s">
        <v>159</v>
      </c>
      <c r="K38" s="10" t="s">
        <v>308</v>
      </c>
      <c r="L38" s="9">
        <v>226</v>
      </c>
      <c r="M38" s="8" t="s">
        <v>326</v>
      </c>
      <c r="N38" s="8" t="s">
        <v>322</v>
      </c>
    </row>
    <row r="39" spans="3:14" ht="15">
      <c r="C39" s="8">
        <v>36</v>
      </c>
      <c r="D39" s="8" t="s">
        <v>94</v>
      </c>
      <c r="E39" s="10" t="s">
        <v>321</v>
      </c>
      <c r="F39" s="9">
        <v>100</v>
      </c>
      <c r="G39" s="8" t="s">
        <v>138</v>
      </c>
      <c r="H39" s="10" t="s">
        <v>318</v>
      </c>
      <c r="I39" s="9">
        <v>163</v>
      </c>
      <c r="J39" s="8" t="s">
        <v>160</v>
      </c>
      <c r="K39" s="10" t="s">
        <v>308</v>
      </c>
      <c r="L39" s="9">
        <v>227</v>
      </c>
      <c r="M39" s="8" t="s">
        <v>276</v>
      </c>
      <c r="N39" s="8" t="s">
        <v>311</v>
      </c>
    </row>
    <row r="40" spans="3:14" ht="15">
      <c r="C40" s="8">
        <v>37</v>
      </c>
      <c r="D40" s="8" t="s">
        <v>95</v>
      </c>
      <c r="E40" s="10" t="s">
        <v>302</v>
      </c>
      <c r="F40" s="9">
        <v>101</v>
      </c>
      <c r="G40" s="8" t="s">
        <v>190</v>
      </c>
      <c r="H40" s="10" t="s">
        <v>321</v>
      </c>
      <c r="I40" s="9">
        <v>164</v>
      </c>
      <c r="J40" s="8" t="s">
        <v>161</v>
      </c>
      <c r="K40" s="10" t="s">
        <v>322</v>
      </c>
      <c r="L40" s="9">
        <v>228</v>
      </c>
      <c r="M40" s="8" t="s">
        <v>277</v>
      </c>
      <c r="N40" s="8" t="s">
        <v>304</v>
      </c>
    </row>
    <row r="41" spans="3:14" ht="15">
      <c r="C41" s="8">
        <v>38</v>
      </c>
      <c r="D41" s="8" t="s">
        <v>96</v>
      </c>
      <c r="E41" s="10" t="s">
        <v>318</v>
      </c>
      <c r="F41" s="9">
        <v>102</v>
      </c>
      <c r="G41" s="8" t="s">
        <v>139</v>
      </c>
      <c r="H41" s="10" t="s">
        <v>315</v>
      </c>
      <c r="I41" s="9">
        <v>165</v>
      </c>
      <c r="J41" s="8" t="s">
        <v>162</v>
      </c>
      <c r="K41" s="10" t="s">
        <v>303</v>
      </c>
      <c r="L41" s="9">
        <v>229</v>
      </c>
      <c r="M41" s="8" t="s">
        <v>278</v>
      </c>
      <c r="N41" s="8" t="s">
        <v>321</v>
      </c>
    </row>
    <row r="42" spans="3:14" ht="15">
      <c r="C42" s="8">
        <v>39</v>
      </c>
      <c r="D42" s="8" t="s">
        <v>97</v>
      </c>
      <c r="E42" s="10" t="s">
        <v>306</v>
      </c>
      <c r="F42" s="9">
        <v>103</v>
      </c>
      <c r="G42" s="8" t="s">
        <v>140</v>
      </c>
      <c r="H42" s="10" t="s">
        <v>314</v>
      </c>
      <c r="I42" s="9">
        <v>166</v>
      </c>
      <c r="J42" s="8" t="s">
        <v>163</v>
      </c>
      <c r="K42" s="10" t="s">
        <v>316</v>
      </c>
      <c r="L42" s="9">
        <v>230</v>
      </c>
      <c r="M42" s="8" t="s">
        <v>279</v>
      </c>
      <c r="N42" s="8" t="s">
        <v>314</v>
      </c>
    </row>
    <row r="43" spans="3:14" ht="15">
      <c r="C43" s="8">
        <v>40</v>
      </c>
      <c r="D43" s="8" t="s">
        <v>98</v>
      </c>
      <c r="E43" s="10" t="s">
        <v>310</v>
      </c>
      <c r="F43" s="9">
        <v>104</v>
      </c>
      <c r="G43" s="8" t="s">
        <v>191</v>
      </c>
      <c r="H43" s="10" t="s">
        <v>307</v>
      </c>
      <c r="I43" s="9">
        <v>167</v>
      </c>
      <c r="J43" s="8" t="s">
        <v>228</v>
      </c>
      <c r="K43" s="10" t="s">
        <v>320</v>
      </c>
      <c r="L43" s="9">
        <v>231</v>
      </c>
      <c r="M43" s="8" t="s">
        <v>280</v>
      </c>
      <c r="N43" s="8" t="s">
        <v>303</v>
      </c>
    </row>
    <row r="44" spans="3:14" ht="15">
      <c r="C44" s="8">
        <v>41</v>
      </c>
      <c r="D44" s="8" t="s">
        <v>99</v>
      </c>
      <c r="E44" s="10" t="s">
        <v>322</v>
      </c>
      <c r="F44" s="9">
        <v>105</v>
      </c>
      <c r="G44" s="8" t="s">
        <v>192</v>
      </c>
      <c r="H44" s="10" t="s">
        <v>313</v>
      </c>
      <c r="I44" s="9">
        <v>168</v>
      </c>
      <c r="J44" s="8" t="s">
        <v>164</v>
      </c>
      <c r="K44" s="10" t="s">
        <v>313</v>
      </c>
      <c r="L44" s="9">
        <v>232</v>
      </c>
      <c r="M44" s="8" t="s">
        <v>281</v>
      </c>
      <c r="N44" s="8" t="s">
        <v>308</v>
      </c>
    </row>
    <row r="45" spans="3:14" ht="15">
      <c r="C45" s="8">
        <v>42</v>
      </c>
      <c r="D45" s="8" t="s">
        <v>100</v>
      </c>
      <c r="E45" s="10" t="s">
        <v>320</v>
      </c>
      <c r="F45" s="9">
        <v>106</v>
      </c>
      <c r="G45" s="8" t="s">
        <v>141</v>
      </c>
      <c r="H45" s="10" t="s">
        <v>311</v>
      </c>
      <c r="I45" s="9">
        <v>169</v>
      </c>
      <c r="J45" s="8" t="s">
        <v>229</v>
      </c>
      <c r="K45" s="10" t="s">
        <v>306</v>
      </c>
      <c r="L45" s="9">
        <v>233</v>
      </c>
      <c r="M45" s="8" t="s">
        <v>327</v>
      </c>
      <c r="N45" s="8" t="s">
        <v>325</v>
      </c>
    </row>
    <row r="46" spans="3:14" ht="15">
      <c r="C46" s="8">
        <v>43</v>
      </c>
      <c r="D46" s="8" t="s">
        <v>101</v>
      </c>
      <c r="E46" s="10" t="s">
        <v>323</v>
      </c>
      <c r="F46" s="9">
        <v>107</v>
      </c>
      <c r="G46" s="8" t="s">
        <v>142</v>
      </c>
      <c r="H46" s="10" t="s">
        <v>307</v>
      </c>
      <c r="I46" s="9">
        <v>170</v>
      </c>
      <c r="J46" s="8" t="s">
        <v>165</v>
      </c>
      <c r="K46" s="10" t="s">
        <v>315</v>
      </c>
      <c r="L46" s="9">
        <v>234</v>
      </c>
      <c r="M46" s="8" t="s">
        <v>328</v>
      </c>
      <c r="N46" s="8" t="s">
        <v>302</v>
      </c>
    </row>
    <row r="47" spans="3:14" ht="15">
      <c r="C47" s="8">
        <v>44</v>
      </c>
      <c r="D47" s="8" t="s">
        <v>102</v>
      </c>
      <c r="E47" s="10" t="s">
        <v>318</v>
      </c>
      <c r="F47" s="9">
        <v>108</v>
      </c>
      <c r="G47" s="8" t="s">
        <v>193</v>
      </c>
      <c r="H47" s="10" t="s">
        <v>302</v>
      </c>
      <c r="I47" s="9">
        <v>171</v>
      </c>
      <c r="J47" s="8" t="s">
        <v>230</v>
      </c>
      <c r="K47" s="10" t="s">
        <v>307</v>
      </c>
      <c r="L47" s="9">
        <v>235</v>
      </c>
      <c r="M47" s="8" t="s">
        <v>282</v>
      </c>
      <c r="N47" s="8" t="s">
        <v>309</v>
      </c>
    </row>
    <row r="48" spans="3:14" ht="15">
      <c r="C48" s="8">
        <v>45</v>
      </c>
      <c r="D48" s="8" t="s">
        <v>103</v>
      </c>
      <c r="E48" s="10" t="s">
        <v>309</v>
      </c>
      <c r="F48" s="9">
        <v>109</v>
      </c>
      <c r="G48" s="8" t="s">
        <v>143</v>
      </c>
      <c r="H48" s="10" t="s">
        <v>334</v>
      </c>
      <c r="I48" s="9">
        <v>172</v>
      </c>
      <c r="J48" s="8" t="s">
        <v>231</v>
      </c>
      <c r="K48" s="10" t="s">
        <v>314</v>
      </c>
      <c r="L48" s="9">
        <v>236</v>
      </c>
      <c r="M48" s="8" t="s">
        <v>283</v>
      </c>
      <c r="N48" s="8" t="s">
        <v>316</v>
      </c>
    </row>
    <row r="49" spans="3:14" ht="15">
      <c r="C49" s="8">
        <v>46</v>
      </c>
      <c r="D49" s="8" t="s">
        <v>104</v>
      </c>
      <c r="E49" s="10" t="s">
        <v>308</v>
      </c>
      <c r="F49" s="9">
        <v>110</v>
      </c>
      <c r="G49" s="8" t="s">
        <v>194</v>
      </c>
      <c r="H49" s="10" t="s">
        <v>312</v>
      </c>
      <c r="I49" s="9">
        <v>173</v>
      </c>
      <c r="J49" s="8" t="s">
        <v>232</v>
      </c>
      <c r="K49" s="10" t="s">
        <v>318</v>
      </c>
      <c r="L49" s="9">
        <v>237</v>
      </c>
      <c r="M49" s="8" t="s">
        <v>284</v>
      </c>
      <c r="N49" s="8" t="s">
        <v>315</v>
      </c>
    </row>
    <row r="50" spans="3:14" ht="15">
      <c r="C50" s="8">
        <v>47</v>
      </c>
      <c r="D50" s="8" t="s">
        <v>105</v>
      </c>
      <c r="E50" s="10" t="s">
        <v>320</v>
      </c>
      <c r="F50" s="9">
        <v>111</v>
      </c>
      <c r="G50" s="8" t="s">
        <v>195</v>
      </c>
      <c r="H50" s="10" t="s">
        <v>310</v>
      </c>
      <c r="I50" s="9">
        <v>174</v>
      </c>
      <c r="J50" s="8" t="s">
        <v>233</v>
      </c>
      <c r="K50" s="10" t="s">
        <v>304</v>
      </c>
      <c r="L50" s="9">
        <v>238</v>
      </c>
      <c r="M50" s="8" t="s">
        <v>285</v>
      </c>
      <c r="N50" s="8" t="s">
        <v>303</v>
      </c>
    </row>
    <row r="51" spans="3:14" ht="15">
      <c r="C51" s="8">
        <v>48</v>
      </c>
      <c r="D51" s="8" t="s">
        <v>106</v>
      </c>
      <c r="E51" s="10" t="s">
        <v>322</v>
      </c>
      <c r="F51" s="9">
        <v>112</v>
      </c>
      <c r="G51" s="8" t="s">
        <v>144</v>
      </c>
      <c r="H51" s="10" t="s">
        <v>332</v>
      </c>
      <c r="I51" s="9">
        <v>175</v>
      </c>
      <c r="J51" s="8" t="s">
        <v>234</v>
      </c>
      <c r="K51" s="10" t="s">
        <v>323</v>
      </c>
      <c r="L51" s="9">
        <v>239</v>
      </c>
      <c r="M51" s="8" t="s">
        <v>286</v>
      </c>
      <c r="N51" s="8" t="s">
        <v>316</v>
      </c>
    </row>
    <row r="52" spans="3:14" ht="15">
      <c r="C52" s="8">
        <v>49</v>
      </c>
      <c r="D52" s="8" t="s">
        <v>107</v>
      </c>
      <c r="E52" s="10" t="s">
        <v>306</v>
      </c>
      <c r="F52" s="9">
        <v>113</v>
      </c>
      <c r="G52" s="8" t="s">
        <v>145</v>
      </c>
      <c r="H52" s="10" t="s">
        <v>324</v>
      </c>
      <c r="I52" s="9">
        <v>176</v>
      </c>
      <c r="J52" s="8" t="s">
        <v>235</v>
      </c>
      <c r="K52" s="10" t="s">
        <v>321</v>
      </c>
      <c r="L52" s="9">
        <v>240</v>
      </c>
      <c r="M52" s="8" t="s">
        <v>287</v>
      </c>
      <c r="N52" s="8" t="s">
        <v>325</v>
      </c>
    </row>
    <row r="53" spans="3:14" ht="15">
      <c r="C53" s="8">
        <v>50</v>
      </c>
      <c r="D53" s="8" t="s">
        <v>108</v>
      </c>
      <c r="E53" s="10" t="s">
        <v>312</v>
      </c>
      <c r="F53" s="9">
        <v>114</v>
      </c>
      <c r="G53" s="8" t="s">
        <v>196</v>
      </c>
      <c r="H53" s="10" t="s">
        <v>304</v>
      </c>
      <c r="I53" s="9">
        <v>177</v>
      </c>
      <c r="J53" s="8" t="s">
        <v>236</v>
      </c>
      <c r="K53" s="10" t="s">
        <v>313</v>
      </c>
      <c r="L53" s="9">
        <v>241</v>
      </c>
      <c r="M53" s="8" t="s">
        <v>288</v>
      </c>
      <c r="N53" s="8" t="s">
        <v>309</v>
      </c>
    </row>
    <row r="54" spans="3:14" ht="15">
      <c r="C54" s="8">
        <v>51</v>
      </c>
      <c r="D54" s="8" t="s">
        <v>109</v>
      </c>
      <c r="E54" s="10" t="s">
        <v>318</v>
      </c>
      <c r="F54" s="9">
        <v>115</v>
      </c>
      <c r="G54" s="8" t="s">
        <v>197</v>
      </c>
      <c r="H54" s="10" t="s">
        <v>313</v>
      </c>
      <c r="I54" s="9">
        <v>178</v>
      </c>
      <c r="J54" s="8" t="s">
        <v>166</v>
      </c>
      <c r="K54" s="10" t="s">
        <v>305</v>
      </c>
      <c r="L54" s="9">
        <v>242</v>
      </c>
      <c r="M54" s="8" t="s">
        <v>289</v>
      </c>
      <c r="N54" s="8" t="s">
        <v>318</v>
      </c>
    </row>
    <row r="55" spans="3:14" ht="15">
      <c r="C55" s="8">
        <v>52</v>
      </c>
      <c r="D55" s="8" t="s">
        <v>110</v>
      </c>
      <c r="E55" s="10" t="s">
        <v>303</v>
      </c>
      <c r="F55" s="9">
        <v>116</v>
      </c>
      <c r="G55" s="8" t="s">
        <v>198</v>
      </c>
      <c r="H55" s="10" t="s">
        <v>317</v>
      </c>
      <c r="I55" s="9">
        <v>179</v>
      </c>
      <c r="J55" s="8" t="s">
        <v>237</v>
      </c>
      <c r="K55" s="10" t="s">
        <v>307</v>
      </c>
      <c r="L55" s="9">
        <v>243</v>
      </c>
      <c r="M55" s="8" t="s">
        <v>290</v>
      </c>
      <c r="N55" s="8" t="s">
        <v>306</v>
      </c>
    </row>
    <row r="56" spans="3:14" ht="15">
      <c r="C56" s="8">
        <v>53</v>
      </c>
      <c r="D56" s="8" t="s">
        <v>111</v>
      </c>
      <c r="E56" s="10" t="s">
        <v>322</v>
      </c>
      <c r="F56" s="9">
        <v>117</v>
      </c>
      <c r="G56" s="8" t="s">
        <v>146</v>
      </c>
      <c r="H56" s="10" t="s">
        <v>324</v>
      </c>
      <c r="I56" s="9">
        <v>180</v>
      </c>
      <c r="J56" s="8" t="s">
        <v>238</v>
      </c>
      <c r="K56" s="10" t="s">
        <v>307</v>
      </c>
      <c r="L56" s="9">
        <v>244</v>
      </c>
      <c r="M56" s="8" t="s">
        <v>291</v>
      </c>
      <c r="N56" s="8" t="s">
        <v>306</v>
      </c>
    </row>
    <row r="57" spans="3:14" ht="15">
      <c r="C57" s="8">
        <v>54</v>
      </c>
      <c r="D57" s="8" t="s">
        <v>112</v>
      </c>
      <c r="E57" s="10" t="s">
        <v>310</v>
      </c>
      <c r="F57" s="9">
        <v>118</v>
      </c>
      <c r="G57" s="8" t="s">
        <v>199</v>
      </c>
      <c r="H57" s="10" t="s">
        <v>307</v>
      </c>
      <c r="I57" s="9">
        <v>181</v>
      </c>
      <c r="J57" s="8" t="s">
        <v>167</v>
      </c>
      <c r="K57" s="10" t="s">
        <v>321</v>
      </c>
      <c r="L57" s="9">
        <v>245</v>
      </c>
      <c r="M57" s="8" t="s">
        <v>292</v>
      </c>
      <c r="N57" s="8" t="s">
        <v>319</v>
      </c>
    </row>
    <row r="58" spans="3:14" ht="15">
      <c r="C58" s="8">
        <v>55</v>
      </c>
      <c r="D58" s="8" t="s">
        <v>113</v>
      </c>
      <c r="E58" s="10" t="s">
        <v>317</v>
      </c>
      <c r="F58" s="9">
        <v>119</v>
      </c>
      <c r="G58" s="8" t="s">
        <v>200</v>
      </c>
      <c r="H58" s="10" t="s">
        <v>322</v>
      </c>
      <c r="I58" s="9">
        <v>182</v>
      </c>
      <c r="J58" s="8" t="s">
        <v>329</v>
      </c>
      <c r="K58" s="10" t="s">
        <v>332</v>
      </c>
      <c r="L58" s="9">
        <v>246</v>
      </c>
      <c r="M58" s="8" t="s">
        <v>293</v>
      </c>
      <c r="N58" s="8" t="s">
        <v>311</v>
      </c>
    </row>
    <row r="59" spans="3:14" ht="15">
      <c r="C59" s="8">
        <v>56</v>
      </c>
      <c r="D59" s="8" t="s">
        <v>114</v>
      </c>
      <c r="E59" s="10" t="s">
        <v>307</v>
      </c>
      <c r="F59" s="9">
        <v>120</v>
      </c>
      <c r="G59" s="8" t="s">
        <v>147</v>
      </c>
      <c r="H59" s="10" t="s">
        <v>332</v>
      </c>
      <c r="I59" s="9">
        <v>183</v>
      </c>
      <c r="J59" s="8" t="s">
        <v>239</v>
      </c>
      <c r="K59" s="10" t="s">
        <v>314</v>
      </c>
      <c r="L59" s="9">
        <v>247</v>
      </c>
      <c r="M59" s="8" t="s">
        <v>294</v>
      </c>
      <c r="N59" s="8" t="s">
        <v>308</v>
      </c>
    </row>
    <row r="60" spans="3:14" ht="15">
      <c r="C60" s="8">
        <v>57</v>
      </c>
      <c r="D60" s="8" t="s">
        <v>115</v>
      </c>
      <c r="E60" s="10" t="s">
        <v>323</v>
      </c>
      <c r="F60" s="9">
        <v>121</v>
      </c>
      <c r="G60" s="8" t="s">
        <v>201</v>
      </c>
      <c r="H60" s="10" t="s">
        <v>309</v>
      </c>
      <c r="I60" s="9">
        <v>184</v>
      </c>
      <c r="J60" s="8" t="s">
        <v>240</v>
      </c>
      <c r="K60" s="10" t="s">
        <v>332</v>
      </c>
      <c r="L60" s="9">
        <v>248</v>
      </c>
      <c r="M60" s="8" t="s">
        <v>295</v>
      </c>
      <c r="N60" s="8" t="s">
        <v>303</v>
      </c>
    </row>
    <row r="61" spans="3:14" ht="15">
      <c r="C61" s="8">
        <v>58</v>
      </c>
      <c r="D61" s="8" t="s">
        <v>116</v>
      </c>
      <c r="E61" s="10" t="s">
        <v>310</v>
      </c>
      <c r="F61" s="9">
        <v>122</v>
      </c>
      <c r="G61" s="8" t="s">
        <v>202</v>
      </c>
      <c r="H61" s="10" t="s">
        <v>321</v>
      </c>
      <c r="I61" s="9">
        <v>185</v>
      </c>
      <c r="J61" s="8" t="s">
        <v>241</v>
      </c>
      <c r="K61" s="10" t="s">
        <v>310</v>
      </c>
      <c r="L61" s="9">
        <v>249</v>
      </c>
      <c r="M61" s="8" t="s">
        <v>296</v>
      </c>
      <c r="N61" s="8" t="s">
        <v>332</v>
      </c>
    </row>
    <row r="62" spans="3:14" ht="15">
      <c r="C62" s="8">
        <v>59</v>
      </c>
      <c r="D62" s="8" t="s">
        <v>170</v>
      </c>
      <c r="E62" s="10" t="s">
        <v>307</v>
      </c>
      <c r="F62" s="9">
        <v>123</v>
      </c>
      <c r="G62" s="8" t="s">
        <v>333</v>
      </c>
      <c r="H62" s="10" t="s">
        <v>317</v>
      </c>
      <c r="I62" s="9">
        <v>186</v>
      </c>
      <c r="J62" s="8" t="s">
        <v>168</v>
      </c>
      <c r="K62" s="10" t="s">
        <v>303</v>
      </c>
      <c r="L62" s="9">
        <v>250</v>
      </c>
      <c r="M62" s="8" t="s">
        <v>297</v>
      </c>
      <c r="N62" s="8" t="s">
        <v>302</v>
      </c>
    </row>
    <row r="63" spans="3:14" ht="15">
      <c r="C63" s="8">
        <v>60</v>
      </c>
      <c r="D63" s="8" t="s">
        <v>117</v>
      </c>
      <c r="E63" s="10" t="s">
        <v>324</v>
      </c>
      <c r="F63" s="9">
        <v>124</v>
      </c>
      <c r="G63" s="8" t="s">
        <v>148</v>
      </c>
      <c r="H63" s="10" t="s">
        <v>321</v>
      </c>
      <c r="I63" s="9">
        <v>187</v>
      </c>
      <c r="J63" s="8" t="s">
        <v>242</v>
      </c>
      <c r="K63" s="10" t="s">
        <v>304</v>
      </c>
      <c r="L63" s="9">
        <v>251</v>
      </c>
      <c r="M63" s="8" t="s">
        <v>298</v>
      </c>
      <c r="N63" s="8" t="s">
        <v>310</v>
      </c>
    </row>
    <row r="64" spans="3:14" ht="15">
      <c r="C64" s="8">
        <v>61</v>
      </c>
      <c r="D64" s="8" t="s">
        <v>118</v>
      </c>
      <c r="E64" s="10" t="s">
        <v>323</v>
      </c>
      <c r="F64" s="9">
        <v>125</v>
      </c>
      <c r="G64" s="8" t="s">
        <v>330</v>
      </c>
      <c r="H64" s="10" t="s">
        <v>319</v>
      </c>
      <c r="I64" s="9">
        <v>188</v>
      </c>
      <c r="J64" s="8" t="s">
        <v>169</v>
      </c>
      <c r="K64" s="10" t="s">
        <v>307</v>
      </c>
      <c r="L64" s="9">
        <v>252</v>
      </c>
      <c r="M64" s="8" t="s">
        <v>299</v>
      </c>
      <c r="N64" s="8" t="s">
        <v>306</v>
      </c>
    </row>
    <row r="65" spans="3:14" ht="15">
      <c r="C65" s="8">
        <v>62</v>
      </c>
      <c r="D65" s="8" t="s">
        <v>171</v>
      </c>
      <c r="E65" s="10" t="s">
        <v>309</v>
      </c>
      <c r="F65" s="9">
        <v>126</v>
      </c>
      <c r="G65" s="8" t="s">
        <v>331</v>
      </c>
      <c r="H65" s="10" t="s">
        <v>305</v>
      </c>
      <c r="I65" s="9">
        <v>189</v>
      </c>
      <c r="J65" s="8" t="s">
        <v>243</v>
      </c>
      <c r="K65" s="10" t="s">
        <v>317</v>
      </c>
      <c r="L65" s="9">
        <v>253</v>
      </c>
      <c r="M65" s="8" t="s">
        <v>300</v>
      </c>
      <c r="N65" s="8" t="s">
        <v>319</v>
      </c>
    </row>
    <row r="66" spans="3:14" ht="15">
      <c r="C66" s="8">
        <v>63</v>
      </c>
      <c r="D66" s="8" t="s">
        <v>119</v>
      </c>
      <c r="E66" s="10" t="s">
        <v>318</v>
      </c>
      <c r="F66" s="9">
        <v>127</v>
      </c>
      <c r="G66" s="8" t="s">
        <v>149</v>
      </c>
      <c r="H66" s="10" t="s">
        <v>332</v>
      </c>
      <c r="I66" s="9">
        <v>190</v>
      </c>
      <c r="J66" s="8" t="s">
        <v>244</v>
      </c>
      <c r="K66" s="10" t="s">
        <v>324</v>
      </c>
      <c r="L66" s="9">
        <v>254</v>
      </c>
      <c r="M66" s="8" t="s">
        <v>301</v>
      </c>
      <c r="N66" s="8" t="s">
        <v>325</v>
      </c>
    </row>
    <row r="67" spans="3:14" ht="15">
      <c r="C67" s="8">
        <v>64</v>
      </c>
      <c r="D67" s="8" t="s">
        <v>120</v>
      </c>
      <c r="E67" s="10" t="s">
        <v>325</v>
      </c>
      <c r="F67" s="9">
        <v>128</v>
      </c>
      <c r="G67" s="8" t="s">
        <v>203</v>
      </c>
      <c r="H67" s="10" t="s">
        <v>313</v>
      </c>
      <c r="I67" s="9">
        <v>191</v>
      </c>
      <c r="J67" s="8" t="s">
        <v>245</v>
      </c>
      <c r="K67" s="10" t="s">
        <v>307</v>
      </c>
      <c r="L67" s="9"/>
      <c r="M67" s="8"/>
      <c r="N67" s="8"/>
    </row>
  </sheetData>
  <sheetProtection/>
  <mergeCells count="8">
    <mergeCell ref="L2:M2"/>
    <mergeCell ref="N2:N3"/>
    <mergeCell ref="C2:D2"/>
    <mergeCell ref="E2:E3"/>
    <mergeCell ref="F2:G2"/>
    <mergeCell ref="H2:H3"/>
    <mergeCell ref="I2:J2"/>
    <mergeCell ref="K2:K3"/>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5"/>
  <dimension ref="B1:AC27"/>
  <sheetViews>
    <sheetView zoomScalePageLayoutView="0" workbookViewId="0" topLeftCell="B1">
      <selection activeCell="V11" sqref="V11"/>
    </sheetView>
  </sheetViews>
  <sheetFormatPr defaultColWidth="9.140625" defaultRowHeight="15"/>
  <cols>
    <col min="3" max="3" width="14.28125" style="0" bestFit="1" customWidth="1"/>
    <col min="5" max="16" width="9.140625" style="0" hidden="1" customWidth="1"/>
    <col min="17" max="17" width="11.7109375" style="0" customWidth="1"/>
    <col min="18" max="18" width="14.28125" style="0" bestFit="1" customWidth="1"/>
    <col min="22" max="22" width="10.140625" style="0" bestFit="1" customWidth="1"/>
    <col min="28" max="28" width="10.57421875" style="0" customWidth="1"/>
  </cols>
  <sheetData>
    <row r="1" spans="17:21" ht="15">
      <c r="Q1" t="s">
        <v>351</v>
      </c>
      <c r="T1" s="17" t="s">
        <v>354</v>
      </c>
      <c r="U1" t="s">
        <v>355</v>
      </c>
    </row>
    <row r="2" spans="2:27" ht="15">
      <c r="B2" s="13" t="s">
        <v>7</v>
      </c>
      <c r="Q2" s="13" t="s">
        <v>352</v>
      </c>
      <c r="R2" t="s">
        <v>403</v>
      </c>
      <c r="S2" s="15" t="s">
        <v>353</v>
      </c>
      <c r="T2" s="18" t="s">
        <v>356</v>
      </c>
      <c r="U2" t="s">
        <v>357</v>
      </c>
      <c r="V2" t="s">
        <v>358</v>
      </c>
      <c r="AA2" s="13" t="s">
        <v>359</v>
      </c>
    </row>
    <row r="3" spans="2:29" ht="15">
      <c r="B3">
        <v>1</v>
      </c>
      <c r="C3" t="s">
        <v>345</v>
      </c>
      <c r="D3" t="s">
        <v>324</v>
      </c>
      <c r="E3">
        <v>2.3</v>
      </c>
      <c r="F3">
        <v>3.3</v>
      </c>
      <c r="G3">
        <v>4.3</v>
      </c>
      <c r="H3">
        <v>4</v>
      </c>
      <c r="I3">
        <v>5.9</v>
      </c>
      <c r="J3">
        <v>3.9</v>
      </c>
      <c r="K3">
        <v>3.6</v>
      </c>
      <c r="L3">
        <v>2.7</v>
      </c>
      <c r="M3">
        <v>4.8</v>
      </c>
      <c r="N3">
        <v>4.6</v>
      </c>
      <c r="O3">
        <v>3.9</v>
      </c>
      <c r="P3">
        <v>3.3</v>
      </c>
      <c r="Q3" s="14">
        <f aca="true" t="shared" si="0" ref="Q3:Q27">SUM(E3:P3)</f>
        <v>46.599999999999994</v>
      </c>
      <c r="R3">
        <v>21</v>
      </c>
      <c r="S3" s="16">
        <f>-0.005*Q3+1.2</f>
        <v>0.967</v>
      </c>
      <c r="T3" s="16">
        <f>5.908*S3^2-7.0551*S3+2.5277</f>
        <v>1.2299241119999995</v>
      </c>
      <c r="U3" s="19">
        <f>T3*$AA$4</f>
        <v>2040376.4559818392</v>
      </c>
      <c r="V3" s="19">
        <f>T3*$AB$4</f>
        <v>24626217.02872559</v>
      </c>
      <c r="Z3" s="15" t="s">
        <v>353</v>
      </c>
      <c r="AA3" s="20">
        <v>8</v>
      </c>
      <c r="AB3" s="20">
        <v>12</v>
      </c>
      <c r="AC3" s="20"/>
    </row>
    <row r="4" spans="2:29" ht="15">
      <c r="B4">
        <f>B3+1</f>
        <v>2</v>
      </c>
      <c r="C4" t="s">
        <v>342</v>
      </c>
      <c r="D4" t="s">
        <v>332</v>
      </c>
      <c r="E4">
        <v>1.8</v>
      </c>
      <c r="F4">
        <v>2.3</v>
      </c>
      <c r="G4">
        <v>3.3</v>
      </c>
      <c r="H4">
        <v>3.9</v>
      </c>
      <c r="I4">
        <v>5</v>
      </c>
      <c r="J4">
        <v>3.5</v>
      </c>
      <c r="K4">
        <v>2.4</v>
      </c>
      <c r="L4">
        <v>2.3</v>
      </c>
      <c r="M4">
        <v>3.6</v>
      </c>
      <c r="N4">
        <v>3.9</v>
      </c>
      <c r="O4">
        <v>2.4</v>
      </c>
      <c r="P4">
        <v>1.9</v>
      </c>
      <c r="Q4" s="14">
        <f t="shared" si="0"/>
        <v>36.3</v>
      </c>
      <c r="R4">
        <v>22</v>
      </c>
      <c r="S4" s="16">
        <f aca="true" t="shared" si="1" ref="S4:S27">-0.005*Q4+1.2</f>
        <v>1.0185</v>
      </c>
      <c r="T4" s="16">
        <f aca="true" t="shared" si="2" ref="T4:T27">5.908*S4^2-7.0551*S4+2.5277</f>
        <v>1.4706986629999999</v>
      </c>
      <c r="U4" s="19">
        <f aca="true" t="shared" si="3" ref="U4:U27">T4*$AA$4</f>
        <v>2439808.1934905346</v>
      </c>
      <c r="V4" s="19">
        <f aca="true" t="shared" si="4" ref="V4:V27">T4*$AB$4</f>
        <v>29447137.514850646</v>
      </c>
      <c r="Z4" s="16">
        <v>0.91</v>
      </c>
      <c r="AA4" s="19">
        <v>1658945</v>
      </c>
      <c r="AB4" s="19">
        <v>20022550</v>
      </c>
      <c r="AC4" s="19"/>
    </row>
    <row r="5" spans="2:22" ht="15">
      <c r="B5">
        <f aca="true" t="shared" si="5" ref="B5:B27">B4+1</f>
        <v>3</v>
      </c>
      <c r="C5" t="s">
        <v>350</v>
      </c>
      <c r="D5" t="s">
        <v>306</v>
      </c>
      <c r="E5">
        <v>1</v>
      </c>
      <c r="F5">
        <v>1.5</v>
      </c>
      <c r="G5">
        <v>2.3</v>
      </c>
      <c r="H5">
        <v>3</v>
      </c>
      <c r="I5">
        <v>4.1</v>
      </c>
      <c r="J5">
        <v>3.5</v>
      </c>
      <c r="K5">
        <v>1.7</v>
      </c>
      <c r="L5">
        <v>2.5</v>
      </c>
      <c r="M5">
        <v>3.8</v>
      </c>
      <c r="N5">
        <v>2.7</v>
      </c>
      <c r="O5">
        <v>1.5</v>
      </c>
      <c r="P5">
        <v>1.3</v>
      </c>
      <c r="Q5" s="14">
        <f t="shared" si="0"/>
        <v>28.9</v>
      </c>
      <c r="R5">
        <v>22</v>
      </c>
      <c r="S5" s="16">
        <f t="shared" si="1"/>
        <v>1.0554999999999999</v>
      </c>
      <c r="T5" s="16">
        <f t="shared" si="2"/>
        <v>1.6630280669999986</v>
      </c>
      <c r="U5" s="19">
        <f t="shared" si="3"/>
        <v>2758872.0966093126</v>
      </c>
      <c r="V5" s="19">
        <f t="shared" si="4"/>
        <v>33298062.622910824</v>
      </c>
    </row>
    <row r="6" spans="2:22" ht="15">
      <c r="B6">
        <f t="shared" si="5"/>
        <v>4</v>
      </c>
      <c r="C6" t="s">
        <v>336</v>
      </c>
      <c r="D6" t="s">
        <v>307</v>
      </c>
      <c r="E6">
        <v>0.5</v>
      </c>
      <c r="F6">
        <v>0.6</v>
      </c>
      <c r="G6">
        <v>1</v>
      </c>
      <c r="H6">
        <v>1</v>
      </c>
      <c r="I6">
        <v>2.5</v>
      </c>
      <c r="J6">
        <v>3.7</v>
      </c>
      <c r="K6">
        <v>2.6</v>
      </c>
      <c r="L6">
        <v>3.3</v>
      </c>
      <c r="M6">
        <v>2</v>
      </c>
      <c r="N6">
        <v>1.4</v>
      </c>
      <c r="O6">
        <v>0.7</v>
      </c>
      <c r="P6">
        <v>0.4</v>
      </c>
      <c r="Q6" s="14">
        <f t="shared" si="0"/>
        <v>19.699999999999996</v>
      </c>
      <c r="R6">
        <v>9</v>
      </c>
      <c r="S6" s="16">
        <f t="shared" si="1"/>
        <v>1.1015</v>
      </c>
      <c r="T6" s="16">
        <f t="shared" si="2"/>
        <v>1.9246970429999997</v>
      </c>
      <c r="U6" s="19">
        <f t="shared" si="3"/>
        <v>3192966.5359996343</v>
      </c>
      <c r="V6" s="19">
        <f t="shared" si="4"/>
        <v>38537342.77831964</v>
      </c>
    </row>
    <row r="7" spans="2:22" ht="15">
      <c r="B7">
        <f t="shared" si="5"/>
        <v>5</v>
      </c>
      <c r="C7" t="s">
        <v>156</v>
      </c>
      <c r="D7" t="s">
        <v>310</v>
      </c>
      <c r="E7">
        <v>0.4</v>
      </c>
      <c r="F7">
        <v>0.7</v>
      </c>
      <c r="G7">
        <v>0.9</v>
      </c>
      <c r="H7">
        <v>1</v>
      </c>
      <c r="I7">
        <v>2.4</v>
      </c>
      <c r="J7">
        <v>2.8</v>
      </c>
      <c r="K7">
        <v>2.4</v>
      </c>
      <c r="L7">
        <v>2.5</v>
      </c>
      <c r="M7">
        <v>2.6</v>
      </c>
      <c r="N7">
        <v>1.9</v>
      </c>
      <c r="O7">
        <v>0.8</v>
      </c>
      <c r="P7">
        <v>0.5</v>
      </c>
      <c r="Q7" s="14">
        <f t="shared" si="0"/>
        <v>18.9</v>
      </c>
      <c r="R7">
        <v>16</v>
      </c>
      <c r="S7" s="16">
        <f t="shared" si="1"/>
        <v>1.1055</v>
      </c>
      <c r="T7" s="16">
        <f t="shared" si="2"/>
        <v>1.948632466999999</v>
      </c>
      <c r="U7" s="19">
        <f t="shared" si="3"/>
        <v>3232674.0879673134</v>
      </c>
      <c r="V7" s="19">
        <f t="shared" si="4"/>
        <v>39016591.00213083</v>
      </c>
    </row>
    <row r="8" spans="2:22" ht="15">
      <c r="B8">
        <f t="shared" si="5"/>
        <v>6</v>
      </c>
      <c r="C8" t="s">
        <v>344</v>
      </c>
      <c r="D8" t="s">
        <v>303</v>
      </c>
      <c r="E8">
        <v>0.4</v>
      </c>
      <c r="F8">
        <v>0.6</v>
      </c>
      <c r="G8">
        <v>0.6</v>
      </c>
      <c r="H8">
        <v>0.8</v>
      </c>
      <c r="I8">
        <v>2</v>
      </c>
      <c r="J8">
        <v>1.6</v>
      </c>
      <c r="K8">
        <v>1.7</v>
      </c>
      <c r="L8">
        <v>1.7</v>
      </c>
      <c r="M8">
        <v>2.6</v>
      </c>
      <c r="N8">
        <v>1.7</v>
      </c>
      <c r="O8">
        <v>0.7</v>
      </c>
      <c r="P8">
        <v>0.6</v>
      </c>
      <c r="Q8" s="14">
        <f t="shared" si="0"/>
        <v>14.999999999999998</v>
      </c>
      <c r="R8">
        <v>23</v>
      </c>
      <c r="S8" s="16">
        <f t="shared" si="1"/>
        <v>1.125</v>
      </c>
      <c r="T8" s="16">
        <f t="shared" si="2"/>
        <v>2.068024999999999</v>
      </c>
      <c r="U8" s="19">
        <f t="shared" si="3"/>
        <v>3430739.7336249985</v>
      </c>
      <c r="V8" s="19">
        <f t="shared" si="4"/>
        <v>41407133.96374998</v>
      </c>
    </row>
    <row r="9" spans="2:22" ht="15">
      <c r="B9">
        <f t="shared" si="5"/>
        <v>7</v>
      </c>
      <c r="C9" t="s">
        <v>347</v>
      </c>
      <c r="D9" t="s">
        <v>322</v>
      </c>
      <c r="E9">
        <v>0.8</v>
      </c>
      <c r="F9">
        <v>1.1</v>
      </c>
      <c r="G9">
        <v>0.9</v>
      </c>
      <c r="H9">
        <v>1.7</v>
      </c>
      <c r="I9">
        <v>3</v>
      </c>
      <c r="J9">
        <v>2.3</v>
      </c>
      <c r="K9">
        <v>1.1</v>
      </c>
      <c r="L9">
        <v>1.9</v>
      </c>
      <c r="M9">
        <v>3.4</v>
      </c>
      <c r="N9">
        <v>2.4</v>
      </c>
      <c r="O9">
        <v>1.1</v>
      </c>
      <c r="P9">
        <v>0.8</v>
      </c>
      <c r="Q9" s="14">
        <f t="shared" si="0"/>
        <v>20.5</v>
      </c>
      <c r="R9">
        <v>26</v>
      </c>
      <c r="S9" s="16">
        <f t="shared" si="1"/>
        <v>1.0975</v>
      </c>
      <c r="T9" s="16">
        <f t="shared" si="2"/>
        <v>1.9009506749999994</v>
      </c>
      <c r="U9" s="19">
        <f t="shared" si="3"/>
        <v>3153572.617537874</v>
      </c>
      <c r="V9" s="19">
        <f t="shared" si="4"/>
        <v>38061879.93772124</v>
      </c>
    </row>
    <row r="10" spans="2:22" ht="15">
      <c r="B10">
        <f t="shared" si="5"/>
        <v>8</v>
      </c>
      <c r="C10" t="s">
        <v>335</v>
      </c>
      <c r="D10" t="s">
        <v>313</v>
      </c>
      <c r="E10">
        <v>1</v>
      </c>
      <c r="F10">
        <v>1.3</v>
      </c>
      <c r="G10">
        <v>1.4</v>
      </c>
      <c r="H10">
        <v>1.9</v>
      </c>
      <c r="I10">
        <v>3</v>
      </c>
      <c r="J10">
        <v>2.9</v>
      </c>
      <c r="K10">
        <v>2.1</v>
      </c>
      <c r="L10">
        <v>2.8</v>
      </c>
      <c r="M10">
        <v>3.3</v>
      </c>
      <c r="N10">
        <v>2.5</v>
      </c>
      <c r="O10">
        <v>1.5</v>
      </c>
      <c r="P10">
        <v>1</v>
      </c>
      <c r="Q10" s="14">
        <f t="shared" si="0"/>
        <v>24.7</v>
      </c>
      <c r="R10">
        <v>26</v>
      </c>
      <c r="S10" s="16">
        <f t="shared" si="1"/>
        <v>1.0765</v>
      </c>
      <c r="T10" s="16">
        <f t="shared" si="2"/>
        <v>1.7793839429999996</v>
      </c>
      <c r="U10" s="19">
        <f t="shared" si="3"/>
        <v>2951900.0953201344</v>
      </c>
      <c r="V10" s="19">
        <f t="shared" si="4"/>
        <v>35627803.96791464</v>
      </c>
    </row>
    <row r="11" spans="2:22" ht="15">
      <c r="B11">
        <f t="shared" si="5"/>
        <v>9</v>
      </c>
      <c r="C11" t="s">
        <v>349</v>
      </c>
      <c r="D11" t="s">
        <v>312</v>
      </c>
      <c r="E11">
        <v>1.7</v>
      </c>
      <c r="F11">
        <v>2.1</v>
      </c>
      <c r="G11">
        <v>2.3</v>
      </c>
      <c r="H11">
        <v>3.3</v>
      </c>
      <c r="I11">
        <v>4.6</v>
      </c>
      <c r="J11">
        <v>3.3</v>
      </c>
      <c r="K11">
        <v>2</v>
      </c>
      <c r="L11">
        <v>1.7</v>
      </c>
      <c r="M11">
        <v>3.5</v>
      </c>
      <c r="N11">
        <v>2.4</v>
      </c>
      <c r="O11">
        <v>2.4</v>
      </c>
      <c r="P11">
        <v>1.9</v>
      </c>
      <c r="Q11" s="14">
        <f t="shared" si="0"/>
        <v>31.199999999999992</v>
      </c>
      <c r="R11">
        <v>28</v>
      </c>
      <c r="S11" s="16">
        <f t="shared" si="1"/>
        <v>1.044</v>
      </c>
      <c r="T11" s="16">
        <f t="shared" si="2"/>
        <v>1.6015174879999994</v>
      </c>
      <c r="U11" s="19">
        <f t="shared" si="3"/>
        <v>2656829.429130159</v>
      </c>
      <c r="V11" s="19">
        <f t="shared" si="4"/>
        <v>32066463.97935439</v>
      </c>
    </row>
    <row r="12" spans="2:22" ht="15">
      <c r="B12">
        <f t="shared" si="5"/>
        <v>10</v>
      </c>
      <c r="C12" t="s">
        <v>278</v>
      </c>
      <c r="D12" t="s">
        <v>302</v>
      </c>
      <c r="E12">
        <v>3.5</v>
      </c>
      <c r="F12">
        <v>3.3</v>
      </c>
      <c r="G12">
        <v>3.8</v>
      </c>
      <c r="H12">
        <v>3.9</v>
      </c>
      <c r="I12">
        <v>5</v>
      </c>
      <c r="J12">
        <v>4</v>
      </c>
      <c r="K12">
        <v>2.7</v>
      </c>
      <c r="L12">
        <v>2</v>
      </c>
      <c r="M12">
        <v>4.3</v>
      </c>
      <c r="N12">
        <v>3.9</v>
      </c>
      <c r="O12">
        <v>4.3</v>
      </c>
      <c r="P12">
        <v>3.5</v>
      </c>
      <c r="Q12" s="14">
        <f t="shared" si="0"/>
        <v>44.199999999999996</v>
      </c>
      <c r="R12">
        <v>24</v>
      </c>
      <c r="S12" s="16">
        <f t="shared" si="1"/>
        <v>0.979</v>
      </c>
      <c r="T12" s="16">
        <f t="shared" si="2"/>
        <v>1.2832265279999997</v>
      </c>
      <c r="U12" s="19">
        <f t="shared" si="3"/>
        <v>2128802.2324929596</v>
      </c>
      <c r="V12" s="19">
        <f t="shared" si="4"/>
        <v>25693467.318206392</v>
      </c>
    </row>
    <row r="13" spans="2:22" ht="15">
      <c r="B13">
        <f t="shared" si="5"/>
        <v>11</v>
      </c>
      <c r="C13" t="s">
        <v>343</v>
      </c>
      <c r="D13" t="s">
        <v>304</v>
      </c>
      <c r="E13">
        <v>3.7</v>
      </c>
      <c r="F13">
        <v>2.8</v>
      </c>
      <c r="G13">
        <v>3.3</v>
      </c>
      <c r="H13">
        <v>3.3</v>
      </c>
      <c r="I13">
        <v>4.9</v>
      </c>
      <c r="J13">
        <v>4.3</v>
      </c>
      <c r="K13">
        <v>2.6</v>
      </c>
      <c r="L13">
        <v>2.4</v>
      </c>
      <c r="M13">
        <v>4</v>
      </c>
      <c r="N13">
        <v>3.3</v>
      </c>
      <c r="O13">
        <v>3.9</v>
      </c>
      <c r="P13">
        <v>4.1</v>
      </c>
      <c r="Q13" s="14">
        <f t="shared" si="0"/>
        <v>42.6</v>
      </c>
      <c r="R13">
        <v>28</v>
      </c>
      <c r="S13" s="16">
        <f t="shared" si="1"/>
        <v>0.9869999999999999</v>
      </c>
      <c r="T13" s="16">
        <f t="shared" si="2"/>
        <v>1.3197067519999988</v>
      </c>
      <c r="U13" s="19">
        <f t="shared" si="3"/>
        <v>2189320.917696638</v>
      </c>
      <c r="V13" s="19">
        <f t="shared" si="4"/>
        <v>26423894.427257575</v>
      </c>
    </row>
    <row r="14" spans="2:22" ht="15">
      <c r="B14">
        <f t="shared" si="5"/>
        <v>12</v>
      </c>
      <c r="C14" t="s">
        <v>196</v>
      </c>
      <c r="D14" t="s">
        <v>315</v>
      </c>
      <c r="E14">
        <v>3.6</v>
      </c>
      <c r="F14">
        <v>3.1</v>
      </c>
      <c r="G14">
        <v>2.8</v>
      </c>
      <c r="H14">
        <v>3.1</v>
      </c>
      <c r="I14">
        <v>5.3</v>
      </c>
      <c r="J14">
        <v>6.4</v>
      </c>
      <c r="K14">
        <v>4.8</v>
      </c>
      <c r="L14">
        <v>4.5</v>
      </c>
      <c r="M14">
        <v>5.5</v>
      </c>
      <c r="N14">
        <v>4.3</v>
      </c>
      <c r="O14">
        <v>4.3</v>
      </c>
      <c r="P14">
        <v>3.4</v>
      </c>
      <c r="Q14" s="14">
        <f t="shared" si="0"/>
        <v>51.09999999999999</v>
      </c>
      <c r="R14">
        <v>33</v>
      </c>
      <c r="S14" s="16">
        <f t="shared" si="1"/>
        <v>0.9445</v>
      </c>
      <c r="T14" s="16">
        <f t="shared" si="2"/>
        <v>1.1345681669999998</v>
      </c>
      <c r="U14" s="19">
        <f t="shared" si="3"/>
        <v>1882186.1878038147</v>
      </c>
      <c r="V14" s="19">
        <f t="shared" si="4"/>
        <v>22716947.852165848</v>
      </c>
    </row>
    <row r="15" spans="2:22" ht="15">
      <c r="B15">
        <f t="shared" si="5"/>
        <v>13</v>
      </c>
      <c r="C15" t="s">
        <v>298</v>
      </c>
      <c r="D15" t="s">
        <v>309</v>
      </c>
      <c r="E15">
        <v>2.3</v>
      </c>
      <c r="F15">
        <v>2</v>
      </c>
      <c r="G15">
        <v>1.6</v>
      </c>
      <c r="H15">
        <v>2.4</v>
      </c>
      <c r="I15">
        <v>4.5</v>
      </c>
      <c r="J15">
        <v>4.9</v>
      </c>
      <c r="K15">
        <v>3.3</v>
      </c>
      <c r="L15">
        <v>3</v>
      </c>
      <c r="M15">
        <v>5.6</v>
      </c>
      <c r="N15">
        <v>3.5</v>
      </c>
      <c r="O15">
        <v>2.5</v>
      </c>
      <c r="P15">
        <v>2</v>
      </c>
      <c r="Q15" s="14">
        <f t="shared" si="0"/>
        <v>37.6</v>
      </c>
      <c r="R15">
        <v>33</v>
      </c>
      <c r="S15" s="16">
        <f t="shared" si="1"/>
        <v>1.012</v>
      </c>
      <c r="T15" s="16">
        <f t="shared" si="2"/>
        <v>1.4385815519999992</v>
      </c>
      <c r="U15" s="19">
        <f t="shared" si="3"/>
        <v>2386527.6727826386</v>
      </c>
      <c r="V15" s="19">
        <f t="shared" si="4"/>
        <v>28804071.053997584</v>
      </c>
    </row>
    <row r="16" spans="2:22" ht="15">
      <c r="B16">
        <f t="shared" si="5"/>
        <v>14</v>
      </c>
      <c r="C16" t="s">
        <v>66</v>
      </c>
      <c r="D16" t="s">
        <v>311</v>
      </c>
      <c r="E16">
        <v>1.7</v>
      </c>
      <c r="F16">
        <v>2.3</v>
      </c>
      <c r="G16">
        <v>1.9</v>
      </c>
      <c r="H16">
        <v>2.6</v>
      </c>
      <c r="I16">
        <v>4.8</v>
      </c>
      <c r="J16">
        <v>3.7</v>
      </c>
      <c r="K16">
        <v>2</v>
      </c>
      <c r="L16">
        <v>2.1</v>
      </c>
      <c r="M16">
        <v>3.3</v>
      </c>
      <c r="N16">
        <v>3.4</v>
      </c>
      <c r="O16">
        <v>2.4</v>
      </c>
      <c r="P16">
        <v>1.9</v>
      </c>
      <c r="Q16" s="14">
        <f t="shared" si="0"/>
        <v>32.1</v>
      </c>
      <c r="R16">
        <v>31</v>
      </c>
      <c r="S16" s="16">
        <f t="shared" si="1"/>
        <v>1.0394999999999999</v>
      </c>
      <c r="T16" s="16">
        <f t="shared" si="2"/>
        <v>1.5778735069999992</v>
      </c>
      <c r="U16" s="19">
        <f t="shared" si="3"/>
        <v>2617605.3650701134</v>
      </c>
      <c r="V16" s="19">
        <f t="shared" si="4"/>
        <v>31593051.18758283</v>
      </c>
    </row>
    <row r="17" spans="2:22" ht="15">
      <c r="B17">
        <f t="shared" si="5"/>
        <v>15</v>
      </c>
      <c r="C17" t="s">
        <v>348</v>
      </c>
      <c r="D17" t="s">
        <v>308</v>
      </c>
      <c r="E17">
        <v>1.7</v>
      </c>
      <c r="F17">
        <v>1.8</v>
      </c>
      <c r="G17">
        <v>1.5</v>
      </c>
      <c r="H17">
        <v>2.5</v>
      </c>
      <c r="I17">
        <v>4.3</v>
      </c>
      <c r="J17">
        <v>3.8</v>
      </c>
      <c r="K17">
        <v>2.3</v>
      </c>
      <c r="L17">
        <v>2.5</v>
      </c>
      <c r="M17">
        <v>3.4</v>
      </c>
      <c r="N17">
        <v>3.3</v>
      </c>
      <c r="O17">
        <v>2.6</v>
      </c>
      <c r="P17">
        <v>1.5</v>
      </c>
      <c r="Q17" s="14">
        <f t="shared" si="0"/>
        <v>31.200000000000003</v>
      </c>
      <c r="R17">
        <v>31</v>
      </c>
      <c r="S17" s="16">
        <f t="shared" si="1"/>
        <v>1.044</v>
      </c>
      <c r="T17" s="16">
        <f t="shared" si="2"/>
        <v>1.6015174879999994</v>
      </c>
      <c r="U17" s="19">
        <f t="shared" si="3"/>
        <v>2656829.429130159</v>
      </c>
      <c r="V17" s="19">
        <f t="shared" si="4"/>
        <v>32066463.97935439</v>
      </c>
    </row>
    <row r="18" spans="2:22" ht="15">
      <c r="B18">
        <f t="shared" si="5"/>
        <v>16</v>
      </c>
      <c r="C18" t="s">
        <v>341</v>
      </c>
      <c r="D18" t="s">
        <v>305</v>
      </c>
      <c r="E18">
        <v>1.7</v>
      </c>
      <c r="F18">
        <v>2</v>
      </c>
      <c r="G18">
        <v>0.9</v>
      </c>
      <c r="H18">
        <v>1.7</v>
      </c>
      <c r="I18">
        <v>3.3</v>
      </c>
      <c r="J18">
        <v>3.4</v>
      </c>
      <c r="K18">
        <v>2.4</v>
      </c>
      <c r="L18">
        <v>3.3</v>
      </c>
      <c r="M18">
        <v>5.5</v>
      </c>
      <c r="N18">
        <v>3</v>
      </c>
      <c r="O18">
        <v>1.6</v>
      </c>
      <c r="P18">
        <v>1.3</v>
      </c>
      <c r="Q18" s="14">
        <f t="shared" si="0"/>
        <v>30.100000000000005</v>
      </c>
      <c r="R18">
        <v>36</v>
      </c>
      <c r="S18" s="16">
        <f t="shared" si="1"/>
        <v>1.0494999999999999</v>
      </c>
      <c r="T18" s="16">
        <f t="shared" si="2"/>
        <v>1.6307406270000002</v>
      </c>
      <c r="U18" s="19">
        <f t="shared" si="3"/>
        <v>2705309.0094585153</v>
      </c>
      <c r="V18" s="19">
        <f t="shared" si="4"/>
        <v>32651585.741138853</v>
      </c>
    </row>
    <row r="19" spans="2:22" ht="15">
      <c r="B19">
        <f t="shared" si="5"/>
        <v>17</v>
      </c>
      <c r="C19" t="s">
        <v>340</v>
      </c>
      <c r="D19" t="s">
        <v>316</v>
      </c>
      <c r="E19">
        <v>2.7</v>
      </c>
      <c r="F19">
        <v>2.6</v>
      </c>
      <c r="G19">
        <v>2.6</v>
      </c>
      <c r="H19">
        <v>3.4</v>
      </c>
      <c r="I19">
        <v>4.8</v>
      </c>
      <c r="J19">
        <v>3.7</v>
      </c>
      <c r="K19">
        <v>2.3</v>
      </c>
      <c r="L19">
        <v>2.4</v>
      </c>
      <c r="M19">
        <v>4.9</v>
      </c>
      <c r="N19">
        <v>3.8</v>
      </c>
      <c r="O19">
        <v>3.3</v>
      </c>
      <c r="P19">
        <v>2.8</v>
      </c>
      <c r="Q19" s="14">
        <f t="shared" si="0"/>
        <v>39.29999999999999</v>
      </c>
      <c r="R19">
        <v>30</v>
      </c>
      <c r="S19" s="16">
        <f t="shared" si="1"/>
        <v>1.0035</v>
      </c>
      <c r="T19" s="16">
        <f t="shared" si="2"/>
        <v>1.3973355230000002</v>
      </c>
      <c r="U19" s="19">
        <f t="shared" si="3"/>
        <v>2318102.779203235</v>
      </c>
      <c r="V19" s="19">
        <f t="shared" si="4"/>
        <v>27978220.376043655</v>
      </c>
    </row>
    <row r="20" spans="2:22" ht="15">
      <c r="B20">
        <f t="shared" si="5"/>
        <v>18</v>
      </c>
      <c r="C20" t="s">
        <v>115</v>
      </c>
      <c r="D20" t="s">
        <v>323</v>
      </c>
      <c r="E20">
        <v>1.8</v>
      </c>
      <c r="F20">
        <v>2.3</v>
      </c>
      <c r="G20">
        <v>3.3</v>
      </c>
      <c r="H20">
        <v>3.9</v>
      </c>
      <c r="I20">
        <v>5</v>
      </c>
      <c r="J20">
        <v>3.5</v>
      </c>
      <c r="K20">
        <v>2.4</v>
      </c>
      <c r="L20">
        <v>2.3</v>
      </c>
      <c r="M20">
        <v>3.6</v>
      </c>
      <c r="N20">
        <v>3.9</v>
      </c>
      <c r="O20">
        <v>2.4</v>
      </c>
      <c r="P20">
        <v>1.9</v>
      </c>
      <c r="Q20" s="14">
        <f t="shared" si="0"/>
        <v>36.3</v>
      </c>
      <c r="R20">
        <v>26</v>
      </c>
      <c r="S20" s="16">
        <f t="shared" si="1"/>
        <v>1.0185</v>
      </c>
      <c r="T20" s="16">
        <f t="shared" si="2"/>
        <v>1.4706986629999999</v>
      </c>
      <c r="U20" s="19">
        <f t="shared" si="3"/>
        <v>2439808.1934905346</v>
      </c>
      <c r="V20" s="19">
        <f t="shared" si="4"/>
        <v>29447137.514850646</v>
      </c>
    </row>
    <row r="21" spans="2:22" ht="15">
      <c r="B21">
        <f t="shared" si="5"/>
        <v>19</v>
      </c>
      <c r="C21" t="s">
        <v>337</v>
      </c>
      <c r="D21" t="s">
        <v>314</v>
      </c>
      <c r="E21">
        <v>3.1</v>
      </c>
      <c r="F21">
        <v>3.5</v>
      </c>
      <c r="G21">
        <v>4.3</v>
      </c>
      <c r="H21">
        <v>4.3</v>
      </c>
      <c r="I21">
        <v>4.5</v>
      </c>
      <c r="J21">
        <v>4.4</v>
      </c>
      <c r="K21">
        <v>3.8</v>
      </c>
      <c r="L21">
        <v>3</v>
      </c>
      <c r="M21">
        <v>3.4</v>
      </c>
      <c r="N21">
        <v>3.4</v>
      </c>
      <c r="O21">
        <v>4.6</v>
      </c>
      <c r="P21">
        <v>4.7</v>
      </c>
      <c r="Q21" s="14">
        <f t="shared" si="0"/>
        <v>47.00000000000001</v>
      </c>
      <c r="R21">
        <v>25</v>
      </c>
      <c r="S21" s="16">
        <f t="shared" si="1"/>
        <v>0.9649999999999999</v>
      </c>
      <c r="T21" s="16">
        <f t="shared" si="2"/>
        <v>1.2212057999999995</v>
      </c>
      <c r="U21" s="19">
        <f t="shared" si="3"/>
        <v>2025913.2558809991</v>
      </c>
      <c r="V21" s="19">
        <f t="shared" si="4"/>
        <v>24451654.19078999</v>
      </c>
    </row>
    <row r="22" spans="2:22" ht="15">
      <c r="B22">
        <f t="shared" si="5"/>
        <v>20</v>
      </c>
      <c r="C22" t="s">
        <v>338</v>
      </c>
      <c r="D22" t="s">
        <v>321</v>
      </c>
      <c r="E22">
        <v>4.6</v>
      </c>
      <c r="F22">
        <v>3.6</v>
      </c>
      <c r="G22">
        <v>3.6</v>
      </c>
      <c r="H22">
        <v>3.5</v>
      </c>
      <c r="I22">
        <v>5.3</v>
      </c>
      <c r="J22">
        <v>6.1</v>
      </c>
      <c r="K22">
        <v>4.9</v>
      </c>
      <c r="L22">
        <v>4.3</v>
      </c>
      <c r="M22">
        <v>5.9</v>
      </c>
      <c r="N22">
        <v>4.7</v>
      </c>
      <c r="O22">
        <v>4.5</v>
      </c>
      <c r="P22">
        <v>4.8</v>
      </c>
      <c r="Q22" s="14">
        <f t="shared" si="0"/>
        <v>55.79999999999999</v>
      </c>
      <c r="R22">
        <v>32</v>
      </c>
      <c r="S22" s="16">
        <f t="shared" si="1"/>
        <v>0.921</v>
      </c>
      <c r="T22" s="16">
        <f t="shared" si="2"/>
        <v>1.0413607279999995</v>
      </c>
      <c r="U22" s="19">
        <f t="shared" si="3"/>
        <v>1727560.172911959</v>
      </c>
      <c r="V22" s="19">
        <f t="shared" si="4"/>
        <v>20850697.24441639</v>
      </c>
    </row>
    <row r="23" spans="2:22" ht="15">
      <c r="B23">
        <f t="shared" si="5"/>
        <v>21</v>
      </c>
      <c r="C23" t="s">
        <v>346</v>
      </c>
      <c r="D23" t="s">
        <v>319</v>
      </c>
      <c r="E23">
        <v>1.4</v>
      </c>
      <c r="F23">
        <v>1.3</v>
      </c>
      <c r="G23">
        <v>0.6</v>
      </c>
      <c r="H23">
        <v>1.3</v>
      </c>
      <c r="I23">
        <v>2.8</v>
      </c>
      <c r="J23">
        <v>2.7</v>
      </c>
      <c r="K23">
        <v>1.7</v>
      </c>
      <c r="L23">
        <v>2.4</v>
      </c>
      <c r="M23">
        <v>4.4</v>
      </c>
      <c r="N23">
        <v>2.6</v>
      </c>
      <c r="O23">
        <v>1</v>
      </c>
      <c r="P23">
        <v>1.1</v>
      </c>
      <c r="Q23" s="14">
        <f t="shared" si="0"/>
        <v>23.300000000000004</v>
      </c>
      <c r="R23">
        <v>38</v>
      </c>
      <c r="S23" s="16">
        <f t="shared" si="1"/>
        <v>1.0835</v>
      </c>
      <c r="T23" s="16">
        <f t="shared" si="2"/>
        <v>1.8193272029999998</v>
      </c>
      <c r="U23" s="19">
        <f t="shared" si="3"/>
        <v>3018163.7667808346</v>
      </c>
      <c r="V23" s="19">
        <f t="shared" si="4"/>
        <v>36427569.888427645</v>
      </c>
    </row>
    <row r="24" spans="2:22" ht="15">
      <c r="B24">
        <f t="shared" si="5"/>
        <v>22</v>
      </c>
      <c r="C24" t="s">
        <v>360</v>
      </c>
      <c r="D24" t="s">
        <v>325</v>
      </c>
      <c r="E24">
        <v>0.8</v>
      </c>
      <c r="F24">
        <v>1</v>
      </c>
      <c r="G24">
        <v>0.5</v>
      </c>
      <c r="H24">
        <v>1.6</v>
      </c>
      <c r="I24">
        <v>2.7</v>
      </c>
      <c r="J24">
        <v>3.1</v>
      </c>
      <c r="K24">
        <v>1.4</v>
      </c>
      <c r="L24">
        <v>2.6</v>
      </c>
      <c r="M24">
        <v>3.3</v>
      </c>
      <c r="N24">
        <v>2.5</v>
      </c>
      <c r="O24">
        <v>1.1</v>
      </c>
      <c r="P24">
        <v>0.9</v>
      </c>
      <c r="Q24" s="14">
        <f t="shared" si="0"/>
        <v>21.5</v>
      </c>
      <c r="R24">
        <v>31</v>
      </c>
      <c r="S24" s="16">
        <f t="shared" si="1"/>
        <v>1.0925</v>
      </c>
      <c r="T24" s="16">
        <f t="shared" si="2"/>
        <v>1.8715335750000004</v>
      </c>
      <c r="U24" s="19">
        <f t="shared" si="3"/>
        <v>3104771.266578376</v>
      </c>
      <c r="V24" s="19">
        <f t="shared" si="4"/>
        <v>37472874.58211626</v>
      </c>
    </row>
    <row r="25" spans="2:22" ht="15">
      <c r="B25">
        <f t="shared" si="5"/>
        <v>23</v>
      </c>
      <c r="C25" t="s">
        <v>339</v>
      </c>
      <c r="D25" t="s">
        <v>320</v>
      </c>
      <c r="E25">
        <v>1.3</v>
      </c>
      <c r="F25">
        <v>1.7</v>
      </c>
      <c r="G25">
        <v>1.9</v>
      </c>
      <c r="H25">
        <v>2.6</v>
      </c>
      <c r="I25">
        <v>3.6</v>
      </c>
      <c r="J25">
        <v>3.4</v>
      </c>
      <c r="K25">
        <v>1.7</v>
      </c>
      <c r="L25">
        <v>2.1</v>
      </c>
      <c r="M25">
        <v>3.3</v>
      </c>
      <c r="N25">
        <v>2.9</v>
      </c>
      <c r="O25">
        <v>1.6</v>
      </c>
      <c r="P25">
        <v>1.4</v>
      </c>
      <c r="Q25" s="14">
        <f t="shared" si="0"/>
        <v>27.5</v>
      </c>
      <c r="R25">
        <v>25</v>
      </c>
      <c r="S25" s="16">
        <f t="shared" si="1"/>
        <v>1.0625</v>
      </c>
      <c r="T25" s="16">
        <f t="shared" si="2"/>
        <v>1.7012343749999999</v>
      </c>
      <c r="U25" s="19">
        <f t="shared" si="3"/>
        <v>2822254.2602343746</v>
      </c>
      <c r="V25" s="19">
        <f t="shared" si="4"/>
        <v>34063050.33515625</v>
      </c>
    </row>
    <row r="26" spans="2:22" ht="15">
      <c r="B26">
        <f t="shared" si="5"/>
        <v>24</v>
      </c>
      <c r="C26" t="s">
        <v>127</v>
      </c>
      <c r="D26" t="s">
        <v>317</v>
      </c>
      <c r="E26">
        <v>0.4</v>
      </c>
      <c r="F26">
        <v>0.4</v>
      </c>
      <c r="G26">
        <v>0.3</v>
      </c>
      <c r="H26">
        <v>0.3</v>
      </c>
      <c r="I26">
        <v>0.3</v>
      </c>
      <c r="J26">
        <v>0.7</v>
      </c>
      <c r="K26">
        <v>1.5</v>
      </c>
      <c r="L26">
        <v>1.6</v>
      </c>
      <c r="M26">
        <v>1.7</v>
      </c>
      <c r="N26">
        <v>0.8</v>
      </c>
      <c r="O26">
        <v>0.4</v>
      </c>
      <c r="P26">
        <v>0.6</v>
      </c>
      <c r="Q26" s="14">
        <f t="shared" si="0"/>
        <v>9</v>
      </c>
      <c r="R26">
        <v>24</v>
      </c>
      <c r="S26" s="16">
        <f t="shared" si="1"/>
        <v>1.155</v>
      </c>
      <c r="T26" s="16">
        <f t="shared" si="2"/>
        <v>2.2604791999999994</v>
      </c>
      <c r="U26" s="19">
        <f t="shared" si="3"/>
        <v>3750010.666443999</v>
      </c>
      <c r="V26" s="19">
        <f t="shared" si="4"/>
        <v>45260557.805959985</v>
      </c>
    </row>
    <row r="27" spans="2:22" ht="15">
      <c r="B27">
        <f t="shared" si="5"/>
        <v>25</v>
      </c>
      <c r="C27" t="s">
        <v>96</v>
      </c>
      <c r="D27" t="s">
        <v>318</v>
      </c>
      <c r="E27">
        <v>0.5</v>
      </c>
      <c r="F27">
        <v>0.9</v>
      </c>
      <c r="G27">
        <v>1.3</v>
      </c>
      <c r="H27">
        <v>1.5</v>
      </c>
      <c r="I27">
        <v>3</v>
      </c>
      <c r="J27">
        <v>3</v>
      </c>
      <c r="K27">
        <v>1.9</v>
      </c>
      <c r="L27">
        <v>2.1</v>
      </c>
      <c r="M27">
        <v>2.8</v>
      </c>
      <c r="N27">
        <v>2</v>
      </c>
      <c r="O27">
        <v>1</v>
      </c>
      <c r="P27">
        <v>0.7</v>
      </c>
      <c r="Q27" s="14">
        <f t="shared" si="0"/>
        <v>20.7</v>
      </c>
      <c r="R27">
        <v>19</v>
      </c>
      <c r="S27" s="16">
        <f t="shared" si="1"/>
        <v>1.0965</v>
      </c>
      <c r="T27" s="16">
        <f t="shared" si="2"/>
        <v>1.8950436229999998</v>
      </c>
      <c r="U27" s="19">
        <f t="shared" si="3"/>
        <v>3143773.1431577345</v>
      </c>
      <c r="V27" s="19">
        <f t="shared" si="4"/>
        <v>37943605.693698645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cataloged by sean varner</dc:creator>
  <cp:keywords/>
  <dc:description/>
  <cp:lastModifiedBy>ntl</cp:lastModifiedBy>
  <cp:lastPrinted>2008-12-29T12:36:29Z</cp:lastPrinted>
  <dcterms:created xsi:type="dcterms:W3CDTF">2008-09-22T04:18:41Z</dcterms:created>
  <dcterms:modified xsi:type="dcterms:W3CDTF">2010-06-15T19:48:53Z</dcterms:modified>
  <cp:category/>
  <cp:version/>
  <cp:contentType/>
  <cp:contentStatus/>
</cp:coreProperties>
</file>